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RADA\Desktop\Zarządzenia 2024\Zarządzenie nr 0050.565.2024\"/>
    </mc:Choice>
  </mc:AlternateContent>
  <bookViews>
    <workbookView xWindow="0" yWindow="0" windowWidth="28800" windowHeight="11835"/>
  </bookViews>
  <sheets>
    <sheet name="Arkusz3 (6)" sheetId="4" r:id="rId1"/>
  </sheets>
  <definedNames>
    <definedName name="_xlnm._FilterDatabase" localSheetId="0" hidden="1">'Arkusz3 (6)'!#REF!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4" l="1"/>
  <c r="D64" i="4"/>
  <c r="E59" i="4"/>
  <c r="D59" i="4"/>
  <c r="E49" i="4"/>
  <c r="D49" i="4"/>
  <c r="D45" i="4"/>
  <c r="E26" i="4"/>
  <c r="E24" i="4"/>
  <c r="D24" i="4"/>
  <c r="G18" i="4"/>
  <c r="F18" i="4"/>
  <c r="E18" i="4"/>
  <c r="D18" i="4"/>
  <c r="E16" i="4"/>
  <c r="E14" i="4"/>
  <c r="E12" i="4"/>
  <c r="F57" i="4"/>
  <c r="G57" i="4"/>
  <c r="G38" i="4"/>
  <c r="F38" i="4"/>
  <c r="G21" i="4"/>
  <c r="F21" i="4"/>
  <c r="G20" i="4"/>
  <c r="F20" i="4"/>
  <c r="G19" i="4"/>
  <c r="F19" i="4"/>
  <c r="G17" i="4"/>
  <c r="F17" i="4"/>
  <c r="E73" i="4"/>
  <c r="D73" i="4"/>
  <c r="D71" i="4"/>
  <c r="D67" i="4"/>
  <c r="G67" i="4" s="1"/>
  <c r="E42" i="4"/>
  <c r="D61" i="4"/>
  <c r="G61" i="4" s="1"/>
  <c r="D57" i="4"/>
  <c r="D56" i="4"/>
  <c r="D55" i="4"/>
  <c r="G55" i="4" s="1"/>
  <c r="D52" i="4"/>
  <c r="D51" i="4"/>
  <c r="D50" i="4"/>
  <c r="E47" i="4"/>
  <c r="D47" i="4"/>
  <c r="D46" i="4"/>
  <c r="G46" i="4" s="1"/>
  <c r="G43" i="4"/>
  <c r="F43" i="4"/>
  <c r="D44" i="4"/>
  <c r="D42" i="4" s="1"/>
  <c r="D38" i="4"/>
  <c r="D37" i="4" s="1"/>
  <c r="E35" i="4"/>
  <c r="D36" i="4"/>
  <c r="G36" i="4" s="1"/>
  <c r="E31" i="4"/>
  <c r="D32" i="4"/>
  <c r="D31" i="4" s="1"/>
  <c r="D28" i="4"/>
  <c r="G28" i="4" s="1"/>
  <c r="D27" i="4"/>
  <c r="D17" i="4"/>
  <c r="D16" i="4" s="1"/>
  <c r="D22" i="4"/>
  <c r="G22" i="4" s="1"/>
  <c r="D21" i="4"/>
  <c r="D20" i="4"/>
  <c r="D13" i="4"/>
  <c r="G13" i="4" s="1"/>
  <c r="G15" i="4"/>
  <c r="G23" i="4"/>
  <c r="G25" i="4"/>
  <c r="G30" i="4"/>
  <c r="G34" i="4"/>
  <c r="G41" i="4"/>
  <c r="G48" i="4"/>
  <c r="G50" i="4"/>
  <c r="G51" i="4"/>
  <c r="G52" i="4"/>
  <c r="G53" i="4"/>
  <c r="G54" i="4"/>
  <c r="G56" i="4"/>
  <c r="G58" i="4"/>
  <c r="G60" i="4"/>
  <c r="G62" i="4"/>
  <c r="G65" i="4"/>
  <c r="G68" i="4"/>
  <c r="G72" i="4"/>
  <c r="G75" i="4"/>
  <c r="G32" i="4" l="1"/>
  <c r="D35" i="4"/>
  <c r="D40" i="4" s="1"/>
  <c r="G63" i="4"/>
  <c r="F48" i="4"/>
  <c r="F36" i="4"/>
  <c r="D26" i="4"/>
  <c r="D29" i="4" s="1"/>
  <c r="G39" i="4" l="1"/>
  <c r="E37" i="4"/>
  <c r="E40" i="4" s="1"/>
  <c r="G47" i="4"/>
  <c r="G59" i="4"/>
  <c r="G49" i="4"/>
  <c r="F47" i="4"/>
  <c r="G31" i="4"/>
  <c r="F23" i="4" l="1"/>
  <c r="F22" i="4"/>
  <c r="G16" i="4" l="1"/>
  <c r="G27" i="4"/>
  <c r="F27" i="4"/>
  <c r="F16" i="4"/>
  <c r="F68" i="4"/>
  <c r="F61" i="4"/>
  <c r="F62" i="4"/>
  <c r="E45" i="4"/>
  <c r="G45" i="4"/>
  <c r="F46" i="4"/>
  <c r="G70" i="4"/>
  <c r="F63" i="4"/>
  <c r="E33" i="4"/>
  <c r="D33" i="4"/>
  <c r="G35" i="4"/>
  <c r="D12" i="4"/>
  <c r="G33" i="4" l="1"/>
  <c r="G26" i="4"/>
  <c r="E29" i="4"/>
  <c r="G29" i="4" s="1"/>
  <c r="F24" i="4"/>
  <c r="G73" i="4"/>
  <c r="D14" i="4"/>
  <c r="G12" i="4"/>
  <c r="G44" i="4"/>
  <c r="G24" i="4"/>
  <c r="F45" i="4"/>
  <c r="E76" i="4"/>
  <c r="D76" i="4"/>
  <c r="F70" i="4"/>
  <c r="E69" i="4"/>
  <c r="D69" i="4"/>
  <c r="G76" i="4" l="1"/>
  <c r="G69" i="4"/>
  <c r="F29" i="4"/>
  <c r="G42" i="4"/>
  <c r="D77" i="4"/>
  <c r="G14" i="4"/>
  <c r="F60" i="4"/>
  <c r="F50" i="4"/>
  <c r="F51" i="4"/>
  <c r="F52" i="4"/>
  <c r="F53" i="4"/>
  <c r="F54" i="4"/>
  <c r="F55" i="4"/>
  <c r="F56" i="4"/>
  <c r="F58" i="4"/>
  <c r="F32" i="4"/>
  <c r="F28" i="4"/>
  <c r="F39" i="4" l="1"/>
  <c r="G64" i="4" l="1"/>
  <c r="F35" i="4"/>
  <c r="F44" i="4"/>
  <c r="E66" i="4"/>
  <c r="E71" i="4" s="1"/>
  <c r="E77" i="4" s="1"/>
  <c r="F49" i="4"/>
  <c r="F59" i="4"/>
  <c r="G71" i="4" l="1"/>
  <c r="G66" i="4"/>
  <c r="F75" i="4"/>
  <c r="F69" i="4"/>
  <c r="G37" i="4"/>
  <c r="F73" i="4" l="1"/>
  <c r="F13" i="4"/>
  <c r="F37" i="4"/>
  <c r="G40" i="4" l="1"/>
  <c r="G77" i="4"/>
  <c r="F67" i="4" l="1"/>
  <c r="F26" i="4" l="1"/>
  <c r="F42" i="4"/>
  <c r="F12" i="4"/>
  <c r="F66" i="4" l="1"/>
  <c r="F40" i="4"/>
  <c r="F64" i="4"/>
  <c r="F14" i="4"/>
  <c r="F71" i="4" l="1"/>
  <c r="F31" i="4" l="1"/>
  <c r="F33" i="4" l="1"/>
  <c r="F77" i="4"/>
</calcChain>
</file>

<file path=xl/sharedStrings.xml><?xml version="1.0" encoding="utf-8"?>
<sst xmlns="http://schemas.openxmlformats.org/spreadsheetml/2006/main" count="82" uniqueCount="80">
  <si>
    <t>Dział</t>
  </si>
  <si>
    <t>Rozdział</t>
  </si>
  <si>
    <t>Wyszczególnienie</t>
  </si>
  <si>
    <t>Plan</t>
  </si>
  <si>
    <t>Ogółem dział 600</t>
  </si>
  <si>
    <t>Ogółem dział 801</t>
  </si>
  <si>
    <t>Gospodarka ściekowa i ochrona wód</t>
  </si>
  <si>
    <t>Ogółem dział 900</t>
  </si>
  <si>
    <t>po zmianach</t>
  </si>
  <si>
    <t>Wykonanie</t>
  </si>
  <si>
    <t>%</t>
  </si>
  <si>
    <t>Transport i łączność</t>
  </si>
  <si>
    <t>Oświata i wychowanie</t>
  </si>
  <si>
    <t>Gospodarka komunalna i ochrona środowiska</t>
  </si>
  <si>
    <t xml:space="preserve">Drogi publiczne gminne </t>
  </si>
  <si>
    <t>Ogółem dział 926</t>
  </si>
  <si>
    <t>Kultura i ochrona dziedzictwa narodowego</t>
  </si>
  <si>
    <t>Domy i ośrodki kultury,świetlice i kluby</t>
  </si>
  <si>
    <t>Ogółem dział 921</t>
  </si>
  <si>
    <t xml:space="preserve">Kultura fizyczna </t>
  </si>
  <si>
    <t>Pozostała działalność</t>
  </si>
  <si>
    <t>Przedszkola</t>
  </si>
  <si>
    <t>Bezpieczeństwo publiczne i ochrona przeciwpożarowa</t>
  </si>
  <si>
    <t>Ochotnicze straże pożarne</t>
  </si>
  <si>
    <t>Ogółem dział 754</t>
  </si>
  <si>
    <t>WYDATKI INWESTYCYJNE OGÓŁEM</t>
  </si>
  <si>
    <t>Urzędy Miast</t>
  </si>
  <si>
    <t>Ogółem dział 750</t>
  </si>
  <si>
    <t>Administracja publiczna</t>
  </si>
  <si>
    <t>Oświetlenie</t>
  </si>
  <si>
    <t>Ochrona zabytków i opieka nad zabytkami</t>
  </si>
  <si>
    <t>Załącznik Nr 3.</t>
  </si>
  <si>
    <t>Modernizacja oczyszczalni ścieków wraz budową budynku biurowo-socjalnego w Gminie Międzybórz</t>
  </si>
  <si>
    <t>Zakup lampy ulicznej - FS Niwki Kraszowskie</t>
  </si>
  <si>
    <t>Zabudowa i konserwacja altanki oraz terenu na placu wiejskim - FS Bąków</t>
  </si>
  <si>
    <t>Modernizacja sali wiejskiej w m. Dziesławice wraz z zagospodarowaniem terenu</t>
  </si>
  <si>
    <t xml:space="preserve"> Renowacja i konserwacja pomnika nagrobnego Caroliny Sophii Elisabethy Adamy z rzeźbą przedstawiającą personifikację Wiary, z początku XIX w. znajdującego się na terenie cmentarza w Międzyborzu</t>
  </si>
  <si>
    <t>Budowa Punktu Selektywnej Zbiórki Odpadów Komunalnych wraz z dojazdem i wyposażeniem (kontenery, pojemniki oraz samochód do selektywnej zbiórki odpadów)</t>
  </si>
  <si>
    <t>Gospodarka odpadami komunalnymi</t>
  </si>
  <si>
    <t>010</t>
  </si>
  <si>
    <t>Rolnictwo i łowiectwo</t>
  </si>
  <si>
    <t>01043</t>
  </si>
  <si>
    <t>Wymiana stolarki okiennej wraz z obróbką w budynku UMiG w Międzyborzu w ramach poprawy efektywności energetycznej</t>
  </si>
  <si>
    <t>Zakup urządzenia wielofunkcyjnego</t>
  </si>
  <si>
    <t xml:space="preserve">SPRAWOZDANIE Z WYKONANIA WYDATKÓW MAJĄTKOWYCH </t>
  </si>
  <si>
    <t>niewykonano</t>
  </si>
  <si>
    <t xml:space="preserve"> Ochrona powietrza atmosferycznego i klimatu</t>
  </si>
  <si>
    <t>według stanu na 31 grudnia  2023 roku</t>
  </si>
  <si>
    <t>na 31.12.2023 r.</t>
  </si>
  <si>
    <t>Budowa sieci wodociągowej przesyłowej zaopatrujące w wodę do celów bytowo - gospodarczych mieszkańców w m.Międzybórz i m.Ose gm. Międzybórz</t>
  </si>
  <si>
    <t>Wykonanie przejścia dla pieszych pod wiaduktem drogowym w Bukowinie Sycowskiej wraz z chodnikiem wzdłuż drogi powiatowej nr 1490D</t>
  </si>
  <si>
    <t>Drogi publiczne powiatowe</t>
  </si>
  <si>
    <t>Inwestycje drogowo chodnikowe - FS Bąków</t>
  </si>
  <si>
    <t>Budowa i odtworzenie infrastruktury dróg miejskich po wykonaniu kanalizacji sanitarnej i inwestycji towarzyszących w mieście Międzybórz</t>
  </si>
  <si>
    <t>Bąków- droga dojazdowa do gruntów rolnych</t>
  </si>
  <si>
    <t>Kraszów – droga dojazdowa do gruntów rolnych</t>
  </si>
  <si>
    <t>Budowa zjazdu na ul. Ogrodowej w Międzyborzu</t>
  </si>
  <si>
    <t>Modernizacja urzędu w celu poprawy izolacji cieplnej budynku oraz stworzenia sali sesyjnej i pomieszczeń MGOPS w Międzyborzu</t>
  </si>
  <si>
    <t>Dotacja dla Ochotniczej Straży Pożarnej Ose na zakup lekkiego samochodu ratowniczo-gaśniczego</t>
  </si>
  <si>
    <t>Budowa Przedszkola Publicznego "BAJKA" przy Szkole Podstawowej im. Jerzego Badury w Międzyborzu</t>
  </si>
  <si>
    <t xml:space="preserve"> Termomodernizacja budynku Przedszkola Publicznego w Międzyborzu, Termomodernizacja Szkoły podstawowej im. Jerzego Badury w Międzyborzu</t>
  </si>
  <si>
    <t>Przebudowa pomieszczeń w celu stworzenia sal lekcyjnych w budynku Szkoły Podstawowej w Międzyborzu w Kraszowie wraz z modernizacją sieci wodno-kanalizacyjnej</t>
  </si>
  <si>
    <t>Dotacje na przydomowe oczyszczalnie ścieków</t>
  </si>
  <si>
    <t>Lampa solarna z dofinansowaniem z budżetu gminy, przy bloku nr 10 - FS Dziesławice</t>
  </si>
  <si>
    <t>Zakup lamp - FS Kamień</t>
  </si>
  <si>
    <t>Montaż lampy solarnej - Królewska Wola</t>
  </si>
  <si>
    <t>Zakup lampy solarnej - FS Kraszów</t>
  </si>
  <si>
    <t>Zakup i montaż lampy hybrydowej solar+wiatrak - FS Ligota Rybińska</t>
  </si>
  <si>
    <t>Lampa solarna - inwestycja - FS Niwki  Książęce</t>
  </si>
  <si>
    <t>Zakup lamp (2 sztuki) - Ose</t>
  </si>
  <si>
    <t>Zakup lampy na istniejącym słupie - FS Bukowina Sycowska (Węgrowa)</t>
  </si>
  <si>
    <t>Ogrodzenie oraz zagospofarowanie miejsca wokół krzyża - FS Hałdrychowice</t>
  </si>
  <si>
    <t>Doposażenie placu zabaw - FS Klonów</t>
  </si>
  <si>
    <t>Zagospodarowanie terenu placu zabaw na działce nr 513/4 obręb Międzybórz</t>
  </si>
  <si>
    <t>Wiata na plac przy sali wiejskiej - FS Bukowina Sycowska</t>
  </si>
  <si>
    <t>Wykonanie oświetlenia i trybyny oraz niezbędnych prac związanych z nawodenienim na boisku sportowym w Międzyborzu</t>
  </si>
  <si>
    <t>Modernizacja oświetlenia wraz z modernizacją piłkochwytów na boisku sportowym „Orlik” w miejscowości Bukowina Sycowska</t>
  </si>
  <si>
    <t>Obiekty sportowe</t>
  </si>
  <si>
    <t>Ogółem dział 010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</si>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</sst>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0" fontId="2" fillId="0" borderId="0"/>
  </cellStyleXfs>
  <cellXfs count="100">
    <xf numFmtId="0" fontId="0" fillId="0" borderId="0" xfId="0"/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43" fontId="4" fillId="0" borderId="0" xfId="1" applyNumberFormat="1" applyFont="1" applyAlignment="1">
      <alignment horizontal="right" vertical="center" wrapText="1"/>
    </xf>
    <xf numFmtId="10" fontId="4" fillId="0" borderId="0" xfId="3" applyNumberFormat="1" applyFont="1" applyAlignment="1">
      <alignment horizontal="right" vertical="center" wrapText="1"/>
    </xf>
    <xf numFmtId="0" fontId="6" fillId="0" borderId="0" xfId="2" applyFont="1" applyAlignment="1">
      <alignment horizontal="right" vertical="center" wrapText="1"/>
    </xf>
    <xf numFmtId="10" fontId="6" fillId="0" borderId="0" xfId="3" applyNumberFormat="1" applyFont="1" applyAlignment="1">
      <alignment horizontal="right" vertical="center" wrapText="1"/>
    </xf>
    <xf numFmtId="43" fontId="6" fillId="0" borderId="10" xfId="1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43" fontId="6" fillId="0" borderId="6" xfId="1" applyNumberFormat="1" applyFont="1" applyBorder="1" applyAlignment="1">
      <alignment horizontal="center" vertical="center" wrapText="1"/>
    </xf>
    <xf numFmtId="43" fontId="6" fillId="0" borderId="14" xfId="1" applyNumberFormat="1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vertical="center" wrapText="1"/>
    </xf>
    <xf numFmtId="43" fontId="6" fillId="0" borderId="7" xfId="2" applyNumberFormat="1" applyFont="1" applyBorder="1" applyAlignment="1">
      <alignment horizontal="right" vertical="center" wrapText="1"/>
    </xf>
    <xf numFmtId="10" fontId="6" fillId="0" borderId="7" xfId="3" applyNumberFormat="1" applyFont="1" applyBorder="1" applyAlignment="1">
      <alignment horizontal="right" vertical="center" wrapText="1"/>
    </xf>
    <xf numFmtId="0" fontId="4" fillId="0" borderId="4" xfId="2" applyFont="1" applyBorder="1" applyAlignment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7" xfId="2" applyNumberFormat="1" applyFont="1" applyBorder="1" applyAlignment="1">
      <alignment horizontal="right" vertical="center" wrapText="1"/>
    </xf>
    <xf numFmtId="10" fontId="4" fillId="0" borderId="7" xfId="3" applyNumberFormat="1" applyFont="1" applyBorder="1" applyAlignment="1">
      <alignment horizontal="right" vertical="center" wrapText="1"/>
    </xf>
    <xf numFmtId="43" fontId="6" fillId="0" borderId="7" xfId="1" applyNumberFormat="1" applyFont="1" applyBorder="1" applyAlignment="1">
      <alignment horizontal="right" vertical="center" wrapText="1"/>
    </xf>
    <xf numFmtId="0" fontId="6" fillId="0" borderId="0" xfId="2" applyFont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4" fontId="4" fillId="3" borderId="7" xfId="1" applyNumberFormat="1" applyFont="1" applyFill="1" applyBorder="1" applyAlignment="1">
      <alignment horizontal="right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vertical="center" wrapText="1"/>
    </xf>
    <xf numFmtId="43" fontId="6" fillId="2" borderId="11" xfId="1" applyNumberFormat="1" applyFont="1" applyFill="1" applyBorder="1" applyAlignment="1">
      <alignment horizontal="right" vertical="center" wrapText="1"/>
    </xf>
    <xf numFmtId="43" fontId="4" fillId="2" borderId="11" xfId="1" applyFont="1" applyFill="1" applyBorder="1" applyAlignment="1">
      <alignment horizontal="right" vertical="center" wrapText="1"/>
    </xf>
    <xf numFmtId="10" fontId="4" fillId="2" borderId="8" xfId="3" applyNumberFormat="1" applyFont="1" applyFill="1" applyBorder="1" applyAlignment="1">
      <alignment horizontal="right" vertical="center" wrapText="1"/>
    </xf>
    <xf numFmtId="0" fontId="4" fillId="0" borderId="7" xfId="4" applyFont="1" applyBorder="1" applyAlignment="1">
      <alignment horizontal="left" vertical="center" wrapText="1"/>
    </xf>
    <xf numFmtId="43" fontId="4" fillId="0" borderId="7" xfId="1" applyFont="1" applyBorder="1" applyAlignment="1">
      <alignment horizontal="right" vertical="center" wrapText="1"/>
    </xf>
    <xf numFmtId="0" fontId="4" fillId="0" borderId="1" xfId="2" applyFont="1" applyBorder="1" applyAlignment="1">
      <alignment vertical="center" wrapText="1"/>
    </xf>
    <xf numFmtId="0" fontId="4" fillId="0" borderId="8" xfId="4" applyFont="1" applyBorder="1" applyAlignment="1">
      <alignment horizontal="left" vertical="center" wrapText="1"/>
    </xf>
    <xf numFmtId="4" fontId="4" fillId="0" borderId="7" xfId="1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43" fontId="4" fillId="0" borderId="7" xfId="1" applyNumberFormat="1" applyFont="1" applyBorder="1" applyAlignment="1">
      <alignment horizontal="right" vertical="center" wrapText="1"/>
    </xf>
    <xf numFmtId="0" fontId="6" fillId="0" borderId="7" xfId="2" applyFont="1" applyBorder="1" applyAlignment="1">
      <alignment horizontal="left" vertical="center" wrapText="1"/>
    </xf>
    <xf numFmtId="0" fontId="4" fillId="5" borderId="7" xfId="0" applyFont="1" applyFill="1" applyBorder="1" applyAlignment="1" applyProtection="1">
      <alignment horizontal="left" vertical="center" wrapText="1" shrinkToFit="1"/>
      <protection locked="0"/>
    </xf>
    <xf numFmtId="4" fontId="4" fillId="4" borderId="7" xfId="0" applyNumberFormat="1" applyFont="1" applyFill="1" applyBorder="1" applyAlignment="1" applyProtection="1">
      <alignment horizontal="right" vertical="center" wrapText="1" shrinkToFit="1"/>
      <protection locked="0"/>
    </xf>
    <xf numFmtId="0" fontId="4" fillId="4" borderId="7" xfId="0" applyFont="1" applyFill="1" applyBorder="1" applyAlignment="1" applyProtection="1">
      <alignment horizontal="left" vertical="center" wrapText="1" shrinkToFit="1"/>
      <protection locked="0"/>
    </xf>
    <xf numFmtId="0" fontId="6" fillId="0" borderId="8" xfId="4" applyFont="1" applyBorder="1" applyAlignment="1">
      <alignment horizontal="left" vertical="center" wrapText="1"/>
    </xf>
    <xf numFmtId="4" fontId="6" fillId="3" borderId="7" xfId="1" applyNumberFormat="1" applyFont="1" applyFill="1" applyBorder="1" applyAlignment="1">
      <alignment horizontal="right" vertical="center" wrapText="1"/>
    </xf>
    <xf numFmtId="0" fontId="4" fillId="5" borderId="8" xfId="0" applyFont="1" applyFill="1" applyBorder="1" applyAlignment="1" applyProtection="1">
      <alignment horizontal="left" vertical="center" wrapText="1" shrinkToFit="1"/>
      <protection locked="0"/>
    </xf>
    <xf numFmtId="10" fontId="6" fillId="0" borderId="3" xfId="3" applyNumberFormat="1" applyFont="1" applyBorder="1" applyAlignment="1">
      <alignment horizontal="right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10" fontId="6" fillId="2" borderId="8" xfId="3" applyNumberFormat="1" applyFont="1" applyFill="1" applyBorder="1" applyAlignment="1">
      <alignment horizontal="right" vertical="center" wrapText="1"/>
    </xf>
    <xf numFmtId="0" fontId="6" fillId="0" borderId="12" xfId="2" applyFont="1" applyBorder="1" applyAlignment="1">
      <alignment vertical="center" wrapText="1"/>
    </xf>
    <xf numFmtId="0" fontId="6" fillId="3" borderId="5" xfId="2" applyFont="1" applyFill="1" applyBorder="1" applyAlignment="1">
      <alignment horizontal="center" vertical="center" wrapText="1"/>
    </xf>
    <xf numFmtId="10" fontId="4" fillId="3" borderId="2" xfId="3" applyNumberFormat="1" applyFont="1" applyFill="1" applyBorder="1" applyAlignment="1">
      <alignment horizontal="right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6" fillId="3" borderId="7" xfId="4" applyFont="1" applyFill="1" applyBorder="1" applyAlignment="1">
      <alignment horizontal="left" vertical="center" wrapText="1"/>
    </xf>
    <xf numFmtId="10" fontId="6" fillId="3" borderId="2" xfId="3" applyNumberFormat="1" applyFont="1" applyFill="1" applyBorder="1" applyAlignment="1">
      <alignment horizontal="right" vertical="center" wrapText="1"/>
    </xf>
    <xf numFmtId="0" fontId="6" fillId="2" borderId="11" xfId="2" applyFont="1" applyFill="1" applyBorder="1" applyAlignment="1">
      <alignment horizontal="right" vertical="center" wrapText="1"/>
    </xf>
    <xf numFmtId="0" fontId="6" fillId="0" borderId="7" xfId="4" applyFont="1" applyBorder="1" applyAlignment="1">
      <alignment horizontal="left" vertical="center" wrapText="1"/>
    </xf>
    <xf numFmtId="4" fontId="6" fillId="0" borderId="7" xfId="1" applyNumberFormat="1" applyFont="1" applyBorder="1" applyAlignment="1">
      <alignment horizontal="right" vertical="center" wrapText="1"/>
    </xf>
    <xf numFmtId="43" fontId="5" fillId="2" borderId="7" xfId="1" applyNumberFormat="1" applyFont="1" applyFill="1" applyBorder="1" applyAlignment="1">
      <alignment horizontal="right" vertical="center" wrapText="1"/>
    </xf>
    <xf numFmtId="10" fontId="5" fillId="2" borderId="7" xfId="3" applyNumberFormat="1" applyFont="1" applyFill="1" applyBorder="1" applyAlignment="1">
      <alignment horizontal="righ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right" vertical="center" wrapText="1"/>
    </xf>
    <xf numFmtId="0" fontId="6" fillId="2" borderId="8" xfId="2" applyFont="1" applyFill="1" applyBorder="1" applyAlignment="1">
      <alignment horizontal="left" vertical="center" wrapText="1"/>
    </xf>
    <xf numFmtId="0" fontId="6" fillId="0" borderId="0" xfId="2" applyFont="1" applyAlignment="1">
      <alignment horizontal="center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4" fillId="0" borderId="7" xfId="2" applyFont="1" applyBorder="1" applyAlignment="1">
      <alignment vertical="center" wrapText="1"/>
    </xf>
    <xf numFmtId="43" fontId="6" fillId="0" borderId="7" xfId="2" applyNumberFormat="1" applyFont="1" applyBorder="1" applyAlignment="1">
      <alignment vertical="center" wrapText="1"/>
    </xf>
    <xf numFmtId="43" fontId="4" fillId="0" borderId="7" xfId="2" applyNumberFormat="1" applyFont="1" applyBorder="1" applyAlignment="1">
      <alignment vertical="center" wrapText="1"/>
    </xf>
    <xf numFmtId="43" fontId="7" fillId="0" borderId="7" xfId="2" applyNumberFormat="1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" fontId="4" fillId="0" borderId="7" xfId="4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7" xfId="0" applyFont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49" fontId="6" fillId="2" borderId="9" xfId="2" applyNumberFormat="1" applyFont="1" applyFill="1" applyBorder="1" applyAlignment="1">
      <alignment horizontal="left" vertical="center" wrapText="1"/>
    </xf>
    <xf numFmtId="49" fontId="6" fillId="2" borderId="11" xfId="2" applyNumberFormat="1" applyFont="1" applyFill="1" applyBorder="1" applyAlignment="1">
      <alignment horizontal="left" vertical="center" wrapText="1"/>
    </xf>
    <xf numFmtId="0" fontId="6" fillId="2" borderId="11" xfId="2" applyFont="1" applyFill="1" applyBorder="1" applyAlignment="1">
      <alignment horizontal="left" vertical="center" wrapText="1"/>
    </xf>
    <xf numFmtId="0" fontId="6" fillId="2" borderId="13" xfId="2" applyFont="1" applyFill="1" applyBorder="1" applyAlignment="1">
      <alignment horizontal="left" vertical="center" wrapText="1"/>
    </xf>
    <xf numFmtId="0" fontId="6" fillId="2" borderId="8" xfId="2" applyFont="1" applyFill="1" applyBorder="1" applyAlignment="1">
      <alignment horizontal="left" vertical="center" wrapText="1"/>
    </xf>
    <xf numFmtId="0" fontId="6" fillId="0" borderId="0" xfId="2" applyFont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10" fontId="4" fillId="0" borderId="4" xfId="3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43" fontId="6" fillId="0" borderId="2" xfId="1" applyNumberFormat="1" applyFont="1" applyBorder="1" applyAlignment="1">
      <alignment horizontal="center" vertical="center" wrapText="1"/>
    </xf>
    <xf numFmtId="43" fontId="6" fillId="0" borderId="4" xfId="1" applyNumberFormat="1" applyFont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</cellXfs>
  <cellStyles count="5">
    <cellStyle name="Dziesiętny" xfId="1" builtinId="3"/>
    <cellStyle name="Normalny" xfId="0" builtinId="0"/>
    <cellStyle name="Normalny_Projekt budżetu 2005r." xfId="4"/>
    <cellStyle name="Normalny_Układ wykonawczy 2002" xfId="2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45" zoomScale="200" zoomScaleNormal="200" workbookViewId="0">
      <selection activeCell="D66" sqref="D66"/>
    </sheetView>
  </sheetViews>
  <sheetFormatPr defaultRowHeight="10.5" x14ac:dyDescent="0.2"/>
  <cols>
    <col min="1" max="1" width="4" style="2" bestFit="1" customWidth="1"/>
    <col min="2" max="2" width="6" style="2" bestFit="1" customWidth="1"/>
    <col min="3" max="3" width="49.85546875" style="2" bestFit="1" customWidth="1"/>
    <col min="4" max="5" width="10.7109375" style="3" bestFit="1" customWidth="1"/>
    <col min="6" max="6" width="7" style="4" bestFit="1" customWidth="1"/>
    <col min="7" max="7" width="10.7109375" style="2" bestFit="1" customWidth="1"/>
    <col min="8" max="16384" width="9.140625" style="2"/>
  </cols>
  <sheetData>
    <row r="1" spans="1:7" x14ac:dyDescent="0.2">
      <c r="A1" s="1"/>
      <c r="B1" s="1"/>
    </row>
    <row r="2" spans="1:7" x14ac:dyDescent="0.2">
      <c r="A2" s="78" t="s">
        <v>31</v>
      </c>
      <c r="B2" s="78"/>
      <c r="C2" s="78"/>
      <c r="D2" s="78"/>
      <c r="E2" s="78"/>
      <c r="F2" s="78"/>
    </row>
    <row r="3" spans="1:7" x14ac:dyDescent="0.2">
      <c r="A3" s="63"/>
      <c r="B3" s="63"/>
      <c r="C3" s="63"/>
      <c r="D3" s="63"/>
      <c r="E3" s="63"/>
      <c r="F3" s="63"/>
    </row>
    <row r="4" spans="1:7" ht="14.25" customHeight="1" x14ac:dyDescent="0.2">
      <c r="A4" s="84" t="s">
        <v>44</v>
      </c>
      <c r="B4" s="84"/>
      <c r="C4" s="84"/>
      <c r="D4" s="84"/>
      <c r="E4" s="84"/>
      <c r="F4" s="84"/>
    </row>
    <row r="5" spans="1:7" x14ac:dyDescent="0.2">
      <c r="A5" s="84" t="s">
        <v>47</v>
      </c>
      <c r="B5" s="84"/>
      <c r="C5" s="84"/>
      <c r="D5" s="84"/>
      <c r="E5" s="84"/>
      <c r="F5" s="84"/>
    </row>
    <row r="6" spans="1:7" x14ac:dyDescent="0.2">
      <c r="A6" s="65"/>
      <c r="B6" s="65"/>
      <c r="C6" s="65"/>
      <c r="D6" s="5"/>
      <c r="E6" s="5"/>
      <c r="F6" s="6"/>
    </row>
    <row r="7" spans="1:7" x14ac:dyDescent="0.2">
      <c r="A7" s="1"/>
      <c r="B7" s="1"/>
    </row>
    <row r="8" spans="1:7" s="8" customFormat="1" x14ac:dyDescent="0.2">
      <c r="A8" s="85" t="s">
        <v>0</v>
      </c>
      <c r="B8" s="85" t="s">
        <v>1</v>
      </c>
      <c r="C8" s="85" t="s">
        <v>2</v>
      </c>
      <c r="D8" s="7" t="s">
        <v>3</v>
      </c>
      <c r="E8" s="97" t="s">
        <v>9</v>
      </c>
      <c r="F8" s="86" t="s">
        <v>10</v>
      </c>
      <c r="G8" s="93" t="s">
        <v>45</v>
      </c>
    </row>
    <row r="9" spans="1:7" s="8" customFormat="1" x14ac:dyDescent="0.2">
      <c r="A9" s="85"/>
      <c r="B9" s="85"/>
      <c r="C9" s="85"/>
      <c r="D9" s="9" t="s">
        <v>8</v>
      </c>
      <c r="E9" s="98"/>
      <c r="F9" s="87"/>
      <c r="G9" s="93"/>
    </row>
    <row r="10" spans="1:7" s="8" customFormat="1" x14ac:dyDescent="0.2">
      <c r="A10" s="85"/>
      <c r="B10" s="85"/>
      <c r="C10" s="85"/>
      <c r="D10" s="10" t="s">
        <v>48</v>
      </c>
      <c r="E10" s="11" t="s">
        <v>48</v>
      </c>
      <c r="F10" s="88"/>
      <c r="G10" s="93"/>
    </row>
    <row r="11" spans="1:7" x14ac:dyDescent="0.2">
      <c r="A11" s="79" t="s">
        <v>39</v>
      </c>
      <c r="B11" s="80"/>
      <c r="C11" s="81" t="s">
        <v>40</v>
      </c>
      <c r="D11" s="82"/>
      <c r="E11" s="82"/>
      <c r="F11" s="83"/>
      <c r="G11" s="68"/>
    </row>
    <row r="12" spans="1:7" x14ac:dyDescent="0.2">
      <c r="A12" s="12"/>
      <c r="B12" s="62" t="s">
        <v>41</v>
      </c>
      <c r="C12" s="14"/>
      <c r="D12" s="15">
        <f>SUM(D13:D13)</f>
        <v>314750</v>
      </c>
      <c r="E12" s="15">
        <f>SUM(E13:E13)</f>
        <v>268699.13</v>
      </c>
      <c r="F12" s="16">
        <f t="shared" ref="F12:F14" si="0">E12/D12</f>
        <v>0.85369064336775224</v>
      </c>
      <c r="G12" s="69">
        <f>D12-E12</f>
        <v>46050.869999999995</v>
      </c>
    </row>
    <row r="13" spans="1:7" ht="21" x14ac:dyDescent="0.2">
      <c r="A13" s="12"/>
      <c r="B13" s="17"/>
      <c r="C13" s="31" t="s">
        <v>49</v>
      </c>
      <c r="D13" s="74">
        <f>4895000-1514140+70000+1145927.95-4282037.95</f>
        <v>314750</v>
      </c>
      <c r="E13" s="19">
        <v>268699.13</v>
      </c>
      <c r="F13" s="20">
        <f t="shared" si="0"/>
        <v>0.85369064336775224</v>
      </c>
      <c r="G13" s="70">
        <f t="shared" ref="G13:G63" si="1">D13-E13</f>
        <v>46050.869999999995</v>
      </c>
    </row>
    <row r="14" spans="1:7" s="22" customFormat="1" x14ac:dyDescent="0.2">
      <c r="A14" s="90" t="s">
        <v>78</v>
      </c>
      <c r="B14" s="91"/>
      <c r="C14" s="92"/>
      <c r="D14" s="21">
        <f>D12</f>
        <v>314750</v>
      </c>
      <c r="E14" s="21">
        <f>E12</f>
        <v>268699.13</v>
      </c>
      <c r="F14" s="16">
        <f t="shared" si="0"/>
        <v>0.85369064336775224</v>
      </c>
      <c r="G14" s="69">
        <f t="shared" si="1"/>
        <v>46050.869999999995</v>
      </c>
    </row>
    <row r="15" spans="1:7" x14ac:dyDescent="0.2">
      <c r="A15" s="89">
        <v>600</v>
      </c>
      <c r="B15" s="81"/>
      <c r="C15" s="81" t="s">
        <v>11</v>
      </c>
      <c r="D15" s="82"/>
      <c r="E15" s="82"/>
      <c r="F15" s="83"/>
      <c r="G15" s="70">
        <f t="shared" si="1"/>
        <v>0</v>
      </c>
    </row>
    <row r="16" spans="1:7" x14ac:dyDescent="0.2">
      <c r="A16" s="12"/>
      <c r="B16" s="13">
        <v>60014</v>
      </c>
      <c r="C16" s="14" t="s">
        <v>51</v>
      </c>
      <c r="D16" s="15">
        <f>D17</f>
        <v>168004</v>
      </c>
      <c r="E16" s="15">
        <f>E17</f>
        <v>158003.48000000001</v>
      </c>
      <c r="F16" s="16">
        <f t="shared" ref="F16:F24" si="2">E16/D16</f>
        <v>0.94047451251160696</v>
      </c>
      <c r="G16" s="69">
        <f t="shared" si="1"/>
        <v>10000.51999999999</v>
      </c>
    </row>
    <row r="17" spans="1:7" ht="21" x14ac:dyDescent="0.2">
      <c r="A17" s="12"/>
      <c r="B17" s="17"/>
      <c r="C17" s="75" t="s">
        <v>50</v>
      </c>
      <c r="D17" s="76">
        <f>305000-30000-106996</f>
        <v>168004</v>
      </c>
      <c r="E17" s="19">
        <v>158003.48000000001</v>
      </c>
      <c r="F17" s="20">
        <f t="shared" si="2"/>
        <v>0.94047451251160696</v>
      </c>
      <c r="G17" s="70">
        <f t="shared" ref="G17:G18" si="3">D17-E17</f>
        <v>10000.51999999999</v>
      </c>
    </row>
    <row r="18" spans="1:7" x14ac:dyDescent="0.2">
      <c r="A18" s="12"/>
      <c r="B18" s="13">
        <v>60016</v>
      </c>
      <c r="C18" s="14" t="s">
        <v>14</v>
      </c>
      <c r="D18" s="15">
        <f>SUM(D19:D23)</f>
        <v>647511</v>
      </c>
      <c r="E18" s="15">
        <f>SUM(E19:E23)</f>
        <v>625627.30000000005</v>
      </c>
      <c r="F18" s="16">
        <f t="shared" ref="F18" si="4">E18/D18</f>
        <v>0.96620335407429381</v>
      </c>
      <c r="G18" s="69">
        <f t="shared" si="3"/>
        <v>21883.699999999953</v>
      </c>
    </row>
    <row r="19" spans="1:7" x14ac:dyDescent="0.2">
      <c r="A19" s="12"/>
      <c r="B19" s="17"/>
      <c r="C19" s="75" t="s">
        <v>52</v>
      </c>
      <c r="D19" s="76">
        <v>6307</v>
      </c>
      <c r="E19" s="19">
        <v>6306</v>
      </c>
      <c r="F19" s="20">
        <f t="shared" ref="F19:F21" si="5">E19/D19</f>
        <v>0.99984144601236724</v>
      </c>
      <c r="G19" s="70">
        <f t="shared" ref="G19:G21" si="6">D19-E19</f>
        <v>1</v>
      </c>
    </row>
    <row r="20" spans="1:7" ht="21" x14ac:dyDescent="0.2">
      <c r="A20" s="12"/>
      <c r="B20" s="17"/>
      <c r="C20" s="75" t="s">
        <v>53</v>
      </c>
      <c r="D20" s="76">
        <f>4000083-19535+11000-3780544+6200</f>
        <v>217204</v>
      </c>
      <c r="E20" s="19">
        <v>217180.01</v>
      </c>
      <c r="F20" s="20">
        <f t="shared" si="5"/>
        <v>0.99988955083700115</v>
      </c>
      <c r="G20" s="70">
        <f t="shared" si="6"/>
        <v>23.989999999990687</v>
      </c>
    </row>
    <row r="21" spans="1:7" x14ac:dyDescent="0.2">
      <c r="A21" s="12"/>
      <c r="B21" s="17"/>
      <c r="C21" s="75" t="s">
        <v>54</v>
      </c>
      <c r="D21" s="76">
        <f>307200-50000-6200</f>
        <v>251000</v>
      </c>
      <c r="E21" s="19">
        <v>232764.31</v>
      </c>
      <c r="F21" s="20">
        <f t="shared" si="5"/>
        <v>0.92734784860557773</v>
      </c>
      <c r="G21" s="70">
        <f t="shared" si="6"/>
        <v>18235.690000000002</v>
      </c>
    </row>
    <row r="22" spans="1:7" x14ac:dyDescent="0.2">
      <c r="A22" s="12"/>
      <c r="B22" s="17"/>
      <c r="C22" s="75" t="s">
        <v>55</v>
      </c>
      <c r="D22" s="76">
        <f>197000-50000</f>
        <v>147000</v>
      </c>
      <c r="E22" s="19">
        <v>144899.98000000001</v>
      </c>
      <c r="F22" s="20">
        <f t="shared" si="2"/>
        <v>0.98571414965986404</v>
      </c>
      <c r="G22" s="70">
        <f t="shared" si="1"/>
        <v>2100.0199999999895</v>
      </c>
    </row>
    <row r="23" spans="1:7" x14ac:dyDescent="0.2">
      <c r="A23" s="12"/>
      <c r="B23" s="17"/>
      <c r="C23" s="75" t="s">
        <v>56</v>
      </c>
      <c r="D23" s="76">
        <v>26000</v>
      </c>
      <c r="E23" s="19">
        <v>24477</v>
      </c>
      <c r="F23" s="20">
        <f t="shared" si="2"/>
        <v>0.94142307692307692</v>
      </c>
      <c r="G23" s="70">
        <f t="shared" si="1"/>
        <v>1523</v>
      </c>
    </row>
    <row r="24" spans="1:7" s="22" customFormat="1" x14ac:dyDescent="0.2">
      <c r="A24" s="90" t="s">
        <v>4</v>
      </c>
      <c r="B24" s="91"/>
      <c r="C24" s="92"/>
      <c r="D24" s="21">
        <f>D16+D18</f>
        <v>815515</v>
      </c>
      <c r="E24" s="21">
        <f>E16+E18</f>
        <v>783630.78</v>
      </c>
      <c r="F24" s="16">
        <f t="shared" si="2"/>
        <v>0.96090296315824975</v>
      </c>
      <c r="G24" s="69">
        <f t="shared" si="1"/>
        <v>31884.219999999972</v>
      </c>
    </row>
    <row r="25" spans="1:7" s="22" customFormat="1" x14ac:dyDescent="0.2">
      <c r="A25" s="67">
        <v>750</v>
      </c>
      <c r="B25" s="23"/>
      <c r="C25" s="81" t="s">
        <v>28</v>
      </c>
      <c r="D25" s="81"/>
      <c r="E25" s="81"/>
      <c r="F25" s="83"/>
      <c r="G25" s="70">
        <f t="shared" si="1"/>
        <v>0</v>
      </c>
    </row>
    <row r="26" spans="1:7" s="22" customFormat="1" x14ac:dyDescent="0.2">
      <c r="A26" s="24"/>
      <c r="B26" s="13">
        <v>75023</v>
      </c>
      <c r="C26" s="14" t="s">
        <v>26</v>
      </c>
      <c r="D26" s="15">
        <f>D28+D27</f>
        <v>38946</v>
      </c>
      <c r="E26" s="15">
        <f>E28+E27</f>
        <v>35705.29</v>
      </c>
      <c r="F26" s="16">
        <f t="shared" ref="F26:F28" si="7">E26/D26</f>
        <v>0.91678965747445185</v>
      </c>
      <c r="G26" s="69">
        <f t="shared" si="1"/>
        <v>3240.7099999999991</v>
      </c>
    </row>
    <row r="27" spans="1:7" s="22" customFormat="1" ht="21" x14ac:dyDescent="0.2">
      <c r="A27" s="24"/>
      <c r="B27" s="17"/>
      <c r="C27" s="31" t="s">
        <v>57</v>
      </c>
      <c r="D27" s="74">
        <f>1142274-279384+5000-840044</f>
        <v>27846</v>
      </c>
      <c r="E27" s="19">
        <v>24640.19</v>
      </c>
      <c r="F27" s="20">
        <f t="shared" si="7"/>
        <v>0.88487359046182568</v>
      </c>
      <c r="G27" s="70">
        <f t="shared" si="1"/>
        <v>3205.8100000000013</v>
      </c>
    </row>
    <row r="28" spans="1:7" s="22" customFormat="1" ht="21" x14ac:dyDescent="0.2">
      <c r="A28" s="24"/>
      <c r="B28" s="17"/>
      <c r="C28" s="34" t="s">
        <v>42</v>
      </c>
      <c r="D28" s="74">
        <f>9100+2000</f>
        <v>11100</v>
      </c>
      <c r="E28" s="19">
        <v>11065.1</v>
      </c>
      <c r="F28" s="20">
        <f t="shared" si="7"/>
        <v>0.9968558558558559</v>
      </c>
      <c r="G28" s="70">
        <f t="shared" si="1"/>
        <v>34.899999999999636</v>
      </c>
    </row>
    <row r="29" spans="1:7" s="22" customFormat="1" x14ac:dyDescent="0.2">
      <c r="A29" s="90" t="s">
        <v>27</v>
      </c>
      <c r="B29" s="91"/>
      <c r="C29" s="92"/>
      <c r="D29" s="21">
        <f>D26</f>
        <v>38946</v>
      </c>
      <c r="E29" s="21">
        <f>E26</f>
        <v>35705.29</v>
      </c>
      <c r="F29" s="16">
        <f>E29/D29</f>
        <v>0.91678965747445185</v>
      </c>
      <c r="G29" s="70">
        <f t="shared" si="1"/>
        <v>3240.7099999999991</v>
      </c>
    </row>
    <row r="30" spans="1:7" s="22" customFormat="1" x14ac:dyDescent="0.2">
      <c r="A30" s="66">
        <v>754</v>
      </c>
      <c r="B30" s="26"/>
      <c r="C30" s="81" t="s">
        <v>22</v>
      </c>
      <c r="D30" s="81"/>
      <c r="E30" s="81"/>
      <c r="F30" s="83"/>
      <c r="G30" s="70">
        <f t="shared" si="1"/>
        <v>0</v>
      </c>
    </row>
    <row r="31" spans="1:7" s="22" customFormat="1" x14ac:dyDescent="0.2">
      <c r="A31" s="24"/>
      <c r="B31" s="17">
        <v>75412</v>
      </c>
      <c r="C31" s="14" t="s">
        <v>23</v>
      </c>
      <c r="D31" s="15">
        <f>D32</f>
        <v>270000</v>
      </c>
      <c r="E31" s="15">
        <f>E32</f>
        <v>270000</v>
      </c>
      <c r="F31" s="16">
        <f t="shared" ref="F31:F33" si="8">E31/D31</f>
        <v>1</v>
      </c>
      <c r="G31" s="70">
        <f t="shared" si="1"/>
        <v>0</v>
      </c>
    </row>
    <row r="32" spans="1:7" s="22" customFormat="1" ht="21" x14ac:dyDescent="0.2">
      <c r="A32" s="24"/>
      <c r="B32" s="17"/>
      <c r="C32" s="77" t="s">
        <v>58</v>
      </c>
      <c r="D32" s="18">
        <f>200000+70000</f>
        <v>270000</v>
      </c>
      <c r="E32" s="19">
        <v>270000</v>
      </c>
      <c r="F32" s="20">
        <f t="shared" si="8"/>
        <v>1</v>
      </c>
      <c r="G32" s="70">
        <f t="shared" si="1"/>
        <v>0</v>
      </c>
    </row>
    <row r="33" spans="1:7" s="22" customFormat="1" x14ac:dyDescent="0.2">
      <c r="A33" s="90" t="s">
        <v>24</v>
      </c>
      <c r="B33" s="91"/>
      <c r="C33" s="92"/>
      <c r="D33" s="21">
        <f>D31</f>
        <v>270000</v>
      </c>
      <c r="E33" s="21">
        <f>E31</f>
        <v>270000</v>
      </c>
      <c r="F33" s="20">
        <f t="shared" si="8"/>
        <v>1</v>
      </c>
      <c r="G33" s="70">
        <f t="shared" si="1"/>
        <v>0</v>
      </c>
    </row>
    <row r="34" spans="1:7" x14ac:dyDescent="0.2">
      <c r="A34" s="66">
        <v>801</v>
      </c>
      <c r="B34" s="26"/>
      <c r="C34" s="27" t="s">
        <v>12</v>
      </c>
      <c r="D34" s="28"/>
      <c r="E34" s="29"/>
      <c r="F34" s="30"/>
      <c r="G34" s="70">
        <f t="shared" si="1"/>
        <v>0</v>
      </c>
    </row>
    <row r="35" spans="1:7" x14ac:dyDescent="0.2">
      <c r="A35" s="12"/>
      <c r="B35" s="17">
        <v>80104</v>
      </c>
      <c r="C35" s="72" t="s">
        <v>21</v>
      </c>
      <c r="D35" s="73">
        <f>D36</f>
        <v>11000</v>
      </c>
      <c r="E35" s="73">
        <f>E36</f>
        <v>10086</v>
      </c>
      <c r="F35" s="16">
        <f t="shared" ref="F35:F40" si="9">E35/D35</f>
        <v>0.9169090909090909</v>
      </c>
      <c r="G35" s="69">
        <f t="shared" si="1"/>
        <v>914</v>
      </c>
    </row>
    <row r="36" spans="1:7" ht="21" x14ac:dyDescent="0.2">
      <c r="A36" s="12"/>
      <c r="B36" s="17"/>
      <c r="C36" s="77" t="s">
        <v>59</v>
      </c>
      <c r="D36" s="18">
        <f>9122500+1000000-2500000-700000-70000-6842500+1000</f>
        <v>11000</v>
      </c>
      <c r="E36" s="39">
        <v>10086</v>
      </c>
      <c r="F36" s="20">
        <f t="shared" si="9"/>
        <v>0.9169090909090909</v>
      </c>
      <c r="G36" s="70">
        <f t="shared" si="1"/>
        <v>914</v>
      </c>
    </row>
    <row r="37" spans="1:7" x14ac:dyDescent="0.2">
      <c r="A37" s="12"/>
      <c r="B37" s="17">
        <v>80195</v>
      </c>
      <c r="C37" s="14" t="s">
        <v>20</v>
      </c>
      <c r="D37" s="21">
        <f>D39+D38</f>
        <v>14679878.550000001</v>
      </c>
      <c r="E37" s="21">
        <f>E39+E38</f>
        <v>14607060.280000001</v>
      </c>
      <c r="F37" s="16">
        <f t="shared" si="9"/>
        <v>0.99503958634589662</v>
      </c>
      <c r="G37" s="69">
        <f t="shared" si="1"/>
        <v>72818.269999999553</v>
      </c>
    </row>
    <row r="38" spans="1:7" ht="21" x14ac:dyDescent="0.2">
      <c r="A38" s="12"/>
      <c r="B38" s="17"/>
      <c r="C38" s="75" t="s">
        <v>60</v>
      </c>
      <c r="D38" s="76">
        <f>7742450+2500000+247080+281.15+13000+100000+3326979.76+602400+109317.48+19370.16</f>
        <v>14660878.550000001</v>
      </c>
      <c r="E38" s="39">
        <v>14588062.630000001</v>
      </c>
      <c r="F38" s="20">
        <f t="shared" ref="F38" si="10">E38/D38</f>
        <v>0.99503331810902973</v>
      </c>
      <c r="G38" s="70">
        <f t="shared" ref="G38" si="11">D38-E38</f>
        <v>72815.919999999925</v>
      </c>
    </row>
    <row r="39" spans="1:7" ht="31.5" x14ac:dyDescent="0.2">
      <c r="A39" s="12"/>
      <c r="B39" s="33"/>
      <c r="C39" s="75" t="s">
        <v>61</v>
      </c>
      <c r="D39" s="76">
        <v>19000</v>
      </c>
      <c r="E39" s="32">
        <v>18997.650000000001</v>
      </c>
      <c r="F39" s="20">
        <f t="shared" si="9"/>
        <v>0.99987631578947378</v>
      </c>
      <c r="G39" s="70">
        <f t="shared" si="1"/>
        <v>2.3499999999985448</v>
      </c>
    </row>
    <row r="40" spans="1:7" x14ac:dyDescent="0.2">
      <c r="A40" s="85" t="s">
        <v>5</v>
      </c>
      <c r="B40" s="85"/>
      <c r="C40" s="85"/>
      <c r="D40" s="21">
        <f>D37+D35</f>
        <v>14690878.550000001</v>
      </c>
      <c r="E40" s="21">
        <f>E37+E35</f>
        <v>14617146.280000001</v>
      </c>
      <c r="F40" s="16">
        <f t="shared" si="9"/>
        <v>0.9949810850488584</v>
      </c>
      <c r="G40" s="69">
        <f t="shared" si="1"/>
        <v>73732.269999999553</v>
      </c>
    </row>
    <row r="41" spans="1:7" x14ac:dyDescent="0.2">
      <c r="A41" s="99">
        <v>900</v>
      </c>
      <c r="B41" s="81"/>
      <c r="C41" s="81" t="s">
        <v>13</v>
      </c>
      <c r="D41" s="81"/>
      <c r="E41" s="81"/>
      <c r="F41" s="83"/>
      <c r="G41" s="70">
        <f t="shared" si="1"/>
        <v>0</v>
      </c>
    </row>
    <row r="42" spans="1:7" x14ac:dyDescent="0.2">
      <c r="A42" s="36"/>
      <c r="B42" s="37">
        <v>90001</v>
      </c>
      <c r="C42" s="14" t="s">
        <v>6</v>
      </c>
      <c r="D42" s="15">
        <f>D44+D43</f>
        <v>1619438</v>
      </c>
      <c r="E42" s="15">
        <f>E44+E43</f>
        <v>251678.26</v>
      </c>
      <c r="F42" s="16">
        <f>E42/D42</f>
        <v>0.155410864756786</v>
      </c>
      <c r="G42" s="69">
        <f t="shared" si="1"/>
        <v>1367759.74</v>
      </c>
    </row>
    <row r="43" spans="1:7" x14ac:dyDescent="0.2">
      <c r="A43" s="24"/>
      <c r="B43" s="38"/>
      <c r="C43" s="31" t="s">
        <v>62</v>
      </c>
      <c r="D43" s="25">
        <v>7500</v>
      </c>
      <c r="E43" s="15">
        <v>0</v>
      </c>
      <c r="F43" s="20">
        <f t="shared" ref="F43:F58" si="12">E43/D43</f>
        <v>0</v>
      </c>
      <c r="G43" s="69">
        <f t="shared" si="1"/>
        <v>7500</v>
      </c>
    </row>
    <row r="44" spans="1:7" ht="21" x14ac:dyDescent="0.2">
      <c r="A44" s="24"/>
      <c r="B44" s="38"/>
      <c r="C44" s="31" t="s">
        <v>32</v>
      </c>
      <c r="D44" s="25">
        <f>1011938+1000000-400000</f>
        <v>1611938</v>
      </c>
      <c r="E44" s="39">
        <v>251678.26</v>
      </c>
      <c r="F44" s="20">
        <f t="shared" si="12"/>
        <v>0.15613395800582902</v>
      </c>
      <c r="G44" s="69">
        <f t="shared" si="1"/>
        <v>1360259.74</v>
      </c>
    </row>
    <row r="45" spans="1:7" x14ac:dyDescent="0.2">
      <c r="A45" s="24"/>
      <c r="B45" s="37">
        <v>90002</v>
      </c>
      <c r="C45" s="14" t="s">
        <v>38</v>
      </c>
      <c r="D45" s="15">
        <f>D46</f>
        <v>4238000</v>
      </c>
      <c r="E45" s="15">
        <f>E46</f>
        <v>4233788</v>
      </c>
      <c r="F45" s="16">
        <f>E45/D45</f>
        <v>0.99900613496932511</v>
      </c>
      <c r="G45" s="69">
        <f t="shared" si="1"/>
        <v>4212</v>
      </c>
    </row>
    <row r="46" spans="1:7" ht="21" x14ac:dyDescent="0.2">
      <c r="A46" s="24"/>
      <c r="B46" s="38"/>
      <c r="C46" s="31" t="s">
        <v>37</v>
      </c>
      <c r="D46" s="25">
        <f>3938000+300000</f>
        <v>4238000</v>
      </c>
      <c r="E46" s="39">
        <v>4233788</v>
      </c>
      <c r="F46" s="20">
        <f t="shared" ref="F46" si="13">E46/D46</f>
        <v>0.99900613496932511</v>
      </c>
      <c r="G46" s="69">
        <f t="shared" si="1"/>
        <v>4212</v>
      </c>
    </row>
    <row r="47" spans="1:7" x14ac:dyDescent="0.2">
      <c r="A47" s="24"/>
      <c r="B47" s="37">
        <v>90005</v>
      </c>
      <c r="C47" s="14" t="s">
        <v>46</v>
      </c>
      <c r="D47" s="15">
        <f>D48</f>
        <v>28290</v>
      </c>
      <c r="E47" s="15">
        <f>E48</f>
        <v>28290</v>
      </c>
      <c r="F47" s="16">
        <f>E47/D47</f>
        <v>1</v>
      </c>
      <c r="G47" s="69">
        <f t="shared" si="1"/>
        <v>0</v>
      </c>
    </row>
    <row r="48" spans="1:7" x14ac:dyDescent="0.2">
      <c r="A48" s="24"/>
      <c r="B48" s="38"/>
      <c r="C48" s="31" t="s">
        <v>43</v>
      </c>
      <c r="D48" s="25">
        <v>28290</v>
      </c>
      <c r="E48" s="19">
        <v>28290</v>
      </c>
      <c r="F48" s="20">
        <f t="shared" ref="F48" si="14">E48/D48</f>
        <v>1</v>
      </c>
      <c r="G48" s="69">
        <f t="shared" si="1"/>
        <v>0</v>
      </c>
    </row>
    <row r="49" spans="1:7" x14ac:dyDescent="0.2">
      <c r="A49" s="24"/>
      <c r="B49" s="37">
        <v>90015</v>
      </c>
      <c r="C49" s="40" t="s">
        <v>29</v>
      </c>
      <c r="D49" s="15">
        <f>SUM(D50:D58)</f>
        <v>91856</v>
      </c>
      <c r="E49" s="15">
        <f>SUM(E50:E58)</f>
        <v>88498.5</v>
      </c>
      <c r="F49" s="20">
        <f t="shared" si="12"/>
        <v>0.96344822330604429</v>
      </c>
      <c r="G49" s="70">
        <f t="shared" si="1"/>
        <v>3357.5</v>
      </c>
    </row>
    <row r="50" spans="1:7" x14ac:dyDescent="0.2">
      <c r="A50" s="24"/>
      <c r="B50" s="38"/>
      <c r="C50" s="31" t="s">
        <v>63</v>
      </c>
      <c r="D50" s="25">
        <f>6000+180+1050+900</f>
        <v>8130</v>
      </c>
      <c r="E50" s="19">
        <v>8130</v>
      </c>
      <c r="F50" s="20">
        <f t="shared" si="12"/>
        <v>1</v>
      </c>
      <c r="G50" s="70">
        <f t="shared" si="1"/>
        <v>0</v>
      </c>
    </row>
    <row r="51" spans="1:7" x14ac:dyDescent="0.2">
      <c r="A51" s="24"/>
      <c r="B51" s="38"/>
      <c r="C51" s="41" t="s">
        <v>64</v>
      </c>
      <c r="D51" s="42">
        <f>10000+3000</f>
        <v>13000</v>
      </c>
      <c r="E51" s="19">
        <v>13000</v>
      </c>
      <c r="F51" s="20">
        <f t="shared" si="12"/>
        <v>1</v>
      </c>
      <c r="G51" s="70">
        <f t="shared" si="1"/>
        <v>0</v>
      </c>
    </row>
    <row r="52" spans="1:7" x14ac:dyDescent="0.2">
      <c r="A52" s="24"/>
      <c r="B52" s="38"/>
      <c r="C52" s="41" t="s">
        <v>65</v>
      </c>
      <c r="D52" s="42">
        <f>7000+1000+1800</f>
        <v>9800</v>
      </c>
      <c r="E52" s="19">
        <v>9800</v>
      </c>
      <c r="F52" s="20">
        <f t="shared" si="12"/>
        <v>1</v>
      </c>
      <c r="G52" s="70">
        <f t="shared" si="1"/>
        <v>0</v>
      </c>
    </row>
    <row r="53" spans="1:7" x14ac:dyDescent="0.2">
      <c r="A53" s="24"/>
      <c r="B53" s="38"/>
      <c r="C53" s="43" t="s">
        <v>66</v>
      </c>
      <c r="D53" s="42">
        <v>8000</v>
      </c>
      <c r="E53" s="19">
        <v>8000</v>
      </c>
      <c r="F53" s="20">
        <f t="shared" si="12"/>
        <v>1</v>
      </c>
      <c r="G53" s="70">
        <f t="shared" si="1"/>
        <v>0</v>
      </c>
    </row>
    <row r="54" spans="1:7" x14ac:dyDescent="0.2">
      <c r="A54" s="24"/>
      <c r="B54" s="38"/>
      <c r="C54" s="43" t="s">
        <v>67</v>
      </c>
      <c r="D54" s="42">
        <v>14884</v>
      </c>
      <c r="E54" s="19">
        <v>12797.5</v>
      </c>
      <c r="F54" s="20">
        <f t="shared" si="12"/>
        <v>0.85981590970169308</v>
      </c>
      <c r="G54" s="70">
        <f t="shared" si="1"/>
        <v>2086.5</v>
      </c>
    </row>
    <row r="55" spans="1:7" x14ac:dyDescent="0.2">
      <c r="A55" s="24"/>
      <c r="B55" s="38"/>
      <c r="C55" s="41" t="s">
        <v>33</v>
      </c>
      <c r="D55" s="42">
        <f>9000+442</f>
        <v>9442</v>
      </c>
      <c r="E55" s="19">
        <v>9442</v>
      </c>
      <c r="F55" s="20">
        <f t="shared" si="12"/>
        <v>1</v>
      </c>
      <c r="G55" s="70">
        <f t="shared" si="1"/>
        <v>0</v>
      </c>
    </row>
    <row r="56" spans="1:7" x14ac:dyDescent="0.2">
      <c r="A56" s="24"/>
      <c r="B56" s="38"/>
      <c r="C56" s="41" t="s">
        <v>68</v>
      </c>
      <c r="D56" s="42">
        <f>9000+1000+200</f>
        <v>10200</v>
      </c>
      <c r="E56" s="19">
        <v>9500</v>
      </c>
      <c r="F56" s="20">
        <f t="shared" si="12"/>
        <v>0.93137254901960786</v>
      </c>
      <c r="G56" s="70">
        <f t="shared" si="1"/>
        <v>700</v>
      </c>
    </row>
    <row r="57" spans="1:7" x14ac:dyDescent="0.2">
      <c r="A57" s="24"/>
      <c r="B57" s="38"/>
      <c r="C57" s="41" t="s">
        <v>69</v>
      </c>
      <c r="D57" s="42">
        <f>12000+3000</f>
        <v>15000</v>
      </c>
      <c r="E57" s="19">
        <v>15000</v>
      </c>
      <c r="F57" s="20">
        <f t="shared" si="12"/>
        <v>1</v>
      </c>
      <c r="G57" s="70">
        <f t="shared" si="1"/>
        <v>0</v>
      </c>
    </row>
    <row r="58" spans="1:7" x14ac:dyDescent="0.2">
      <c r="A58" s="24"/>
      <c r="B58" s="38"/>
      <c r="C58" s="41" t="s">
        <v>70</v>
      </c>
      <c r="D58" s="42">
        <v>3400</v>
      </c>
      <c r="E58" s="19">
        <v>2829</v>
      </c>
      <c r="F58" s="20">
        <f t="shared" si="12"/>
        <v>0.83205882352941174</v>
      </c>
      <c r="G58" s="70">
        <f t="shared" si="1"/>
        <v>571</v>
      </c>
    </row>
    <row r="59" spans="1:7" ht="12.75" customHeight="1" x14ac:dyDescent="0.2">
      <c r="A59" s="24"/>
      <c r="B59" s="38">
        <v>90095</v>
      </c>
      <c r="C59" s="44" t="s">
        <v>20</v>
      </c>
      <c r="D59" s="45">
        <f>SUM(D60:D63)</f>
        <v>105030</v>
      </c>
      <c r="E59" s="45">
        <f>SUM(E60:E63)</f>
        <v>104333.9</v>
      </c>
      <c r="F59" s="20">
        <f t="shared" ref="F59:F64" si="15">E59/D59</f>
        <v>0.99337236979910493</v>
      </c>
      <c r="G59" s="70">
        <f t="shared" si="1"/>
        <v>696.10000000000582</v>
      </c>
    </row>
    <row r="60" spans="1:7" ht="12.75" customHeight="1" x14ac:dyDescent="0.2">
      <c r="A60" s="24"/>
      <c r="B60" s="38"/>
      <c r="C60" s="43" t="s">
        <v>34</v>
      </c>
      <c r="D60" s="42">
        <v>1300</v>
      </c>
      <c r="E60" s="19">
        <v>1266.9000000000001</v>
      </c>
      <c r="F60" s="20">
        <f t="shared" si="15"/>
        <v>0.97453846153846158</v>
      </c>
      <c r="G60" s="70">
        <f t="shared" si="1"/>
        <v>33.099999999999909</v>
      </c>
    </row>
    <row r="61" spans="1:7" ht="12.75" customHeight="1" x14ac:dyDescent="0.2">
      <c r="A61" s="24"/>
      <c r="B61" s="38"/>
      <c r="C61" s="41" t="s">
        <v>71</v>
      </c>
      <c r="D61" s="42">
        <f>8410-680</f>
        <v>7730</v>
      </c>
      <c r="E61" s="19">
        <v>7730</v>
      </c>
      <c r="F61" s="20">
        <f t="shared" si="15"/>
        <v>1</v>
      </c>
      <c r="G61" s="70">
        <f t="shared" si="1"/>
        <v>0</v>
      </c>
    </row>
    <row r="62" spans="1:7" ht="12.75" customHeight="1" x14ac:dyDescent="0.2">
      <c r="A62" s="24"/>
      <c r="B62" s="38"/>
      <c r="C62" s="41" t="s">
        <v>72</v>
      </c>
      <c r="D62" s="42">
        <v>16000</v>
      </c>
      <c r="E62" s="19">
        <v>15337</v>
      </c>
      <c r="F62" s="20">
        <f t="shared" si="15"/>
        <v>0.95856249999999998</v>
      </c>
      <c r="G62" s="70">
        <f t="shared" si="1"/>
        <v>663</v>
      </c>
    </row>
    <row r="63" spans="1:7" ht="12.75" customHeight="1" x14ac:dyDescent="0.2">
      <c r="A63" s="24"/>
      <c r="B63" s="38"/>
      <c r="C63" s="46" t="s">
        <v>73</v>
      </c>
      <c r="D63" s="42">
        <v>80000</v>
      </c>
      <c r="E63" s="19">
        <v>80000</v>
      </c>
      <c r="F63" s="20">
        <f t="shared" si="15"/>
        <v>1</v>
      </c>
      <c r="G63" s="70">
        <f t="shared" si="1"/>
        <v>0</v>
      </c>
    </row>
    <row r="64" spans="1:7" x14ac:dyDescent="0.2">
      <c r="A64" s="85" t="s">
        <v>7</v>
      </c>
      <c r="B64" s="85"/>
      <c r="C64" s="85"/>
      <c r="D64" s="21">
        <f>D42+D49+D59+D45+D47</f>
        <v>6082614</v>
      </c>
      <c r="E64" s="21">
        <f>E42+E49+E59+E45+E47</f>
        <v>4706588.66</v>
      </c>
      <c r="F64" s="47">
        <f t="shared" si="15"/>
        <v>0.7737773036395208</v>
      </c>
      <c r="G64" s="69">
        <f t="shared" ref="G64:G77" si="16">D64-E64</f>
        <v>1376025.3399999999</v>
      </c>
    </row>
    <row r="65" spans="1:7" x14ac:dyDescent="0.2">
      <c r="A65" s="48">
        <v>921</v>
      </c>
      <c r="B65" s="49"/>
      <c r="C65" s="27" t="s">
        <v>16</v>
      </c>
      <c r="D65" s="28"/>
      <c r="E65" s="28"/>
      <c r="F65" s="50"/>
      <c r="G65" s="70">
        <f t="shared" si="16"/>
        <v>0</v>
      </c>
    </row>
    <row r="66" spans="1:7" x14ac:dyDescent="0.2">
      <c r="A66" s="36"/>
      <c r="B66" s="37">
        <v>92109</v>
      </c>
      <c r="C66" s="51" t="s">
        <v>17</v>
      </c>
      <c r="D66" s="21" t="s">
        <v>79</v>
      </c>
      <c r="E66" s="21">
        <f>SUM(E67:E68)</f>
        <v>191322.75</v>
      </c>
      <c r="F66" s="16" t="e">
        <f>E66/D66</f>
        <v>#VALUE!</v>
      </c>
      <c r="G66" s="69" t="e">
        <f t="shared" si="16"/>
        <v>#VALUE!</v>
      </c>
    </row>
    <row r="67" spans="1:7" x14ac:dyDescent="0.2">
      <c r="A67" s="24"/>
      <c r="B67" s="52"/>
      <c r="C67" s="31" t="s">
        <v>35</v>
      </c>
      <c r="D67" s="35">
        <f>28560+148663.63</f>
        <v>177223.63</v>
      </c>
      <c r="E67" s="25">
        <v>176222.75</v>
      </c>
      <c r="F67" s="53">
        <f>E67/D67</f>
        <v>0.99435244611567875</v>
      </c>
      <c r="G67" s="70">
        <f t="shared" si="16"/>
        <v>1000.8800000000047</v>
      </c>
    </row>
    <row r="68" spans="1:7" x14ac:dyDescent="0.2">
      <c r="A68" s="24"/>
      <c r="B68" s="52"/>
      <c r="C68" s="31" t="s">
        <v>74</v>
      </c>
      <c r="D68" s="35">
        <v>15100</v>
      </c>
      <c r="E68" s="25">
        <v>15100</v>
      </c>
      <c r="F68" s="53">
        <f t="shared" ref="F68" si="17">E68/D68</f>
        <v>1</v>
      </c>
      <c r="G68" s="70">
        <f t="shared" si="16"/>
        <v>0</v>
      </c>
    </row>
    <row r="69" spans="1:7" x14ac:dyDescent="0.2">
      <c r="A69" s="24"/>
      <c r="B69" s="54">
        <v>92120</v>
      </c>
      <c r="C69" s="55" t="s">
        <v>30</v>
      </c>
      <c r="D69" s="45">
        <f>D70</f>
        <v>10000</v>
      </c>
      <c r="E69" s="45">
        <f>E70</f>
        <v>7000</v>
      </c>
      <c r="F69" s="56">
        <f>E69/D69</f>
        <v>0.7</v>
      </c>
      <c r="G69" s="70">
        <f t="shared" si="16"/>
        <v>3000</v>
      </c>
    </row>
    <row r="70" spans="1:7" ht="31.5" x14ac:dyDescent="0.2">
      <c r="A70" s="24"/>
      <c r="B70" s="54"/>
      <c r="C70" s="31" t="s">
        <v>36</v>
      </c>
      <c r="D70" s="35">
        <v>10000</v>
      </c>
      <c r="E70" s="25">
        <v>7000</v>
      </c>
      <c r="F70" s="53">
        <f t="shared" ref="F70" si="18">E70/D70</f>
        <v>0.7</v>
      </c>
      <c r="G70" s="70">
        <f t="shared" si="16"/>
        <v>3000</v>
      </c>
    </row>
    <row r="71" spans="1:7" x14ac:dyDescent="0.2">
      <c r="A71" s="90" t="s">
        <v>18</v>
      </c>
      <c r="B71" s="91"/>
      <c r="C71" s="92"/>
      <c r="D71" s="21" t="e">
        <f>D66+D69</f>
        <v>#VALUE!</v>
      </c>
      <c r="E71" s="21">
        <f>E66+E69</f>
        <v>198322.75</v>
      </c>
      <c r="F71" s="16" t="e">
        <f>E71/D71</f>
        <v>#VALUE!</v>
      </c>
      <c r="G71" s="69" t="e">
        <f t="shared" si="16"/>
        <v>#VALUE!</v>
      </c>
    </row>
    <row r="72" spans="1:7" x14ac:dyDescent="0.2">
      <c r="A72" s="66">
        <v>926</v>
      </c>
      <c r="B72" s="64"/>
      <c r="C72" s="66" t="s">
        <v>19</v>
      </c>
      <c r="D72" s="57"/>
      <c r="E72" s="57"/>
      <c r="F72" s="50"/>
      <c r="G72" s="70">
        <f t="shared" si="16"/>
        <v>0</v>
      </c>
    </row>
    <row r="73" spans="1:7" x14ac:dyDescent="0.2">
      <c r="A73" s="17"/>
      <c r="B73" s="12">
        <v>92601</v>
      </c>
      <c r="C73" s="58" t="s">
        <v>77</v>
      </c>
      <c r="D73" s="59">
        <f>D75+D74</f>
        <v>150000</v>
      </c>
      <c r="E73" s="59">
        <f>E75+E74</f>
        <v>50000</v>
      </c>
      <c r="F73" s="16">
        <f t="shared" ref="F73:F75" si="19">E73/D73</f>
        <v>0.33333333333333331</v>
      </c>
      <c r="G73" s="70">
        <f t="shared" si="16"/>
        <v>100000</v>
      </c>
    </row>
    <row r="74" spans="1:7" ht="21" x14ac:dyDescent="0.2">
      <c r="A74" s="17"/>
      <c r="B74" s="12"/>
      <c r="C74" s="31" t="s">
        <v>75</v>
      </c>
      <c r="D74" s="35">
        <v>50000</v>
      </c>
      <c r="E74" s="59">
        <v>50000</v>
      </c>
      <c r="F74" s="16"/>
      <c r="G74" s="70"/>
    </row>
    <row r="75" spans="1:7" ht="21" x14ac:dyDescent="0.2">
      <c r="A75" s="17"/>
      <c r="B75" s="12"/>
      <c r="C75" s="31" t="s">
        <v>76</v>
      </c>
      <c r="D75" s="35">
        <v>100000</v>
      </c>
      <c r="E75" s="19"/>
      <c r="F75" s="20">
        <f t="shared" si="19"/>
        <v>0</v>
      </c>
      <c r="G75" s="70">
        <f t="shared" si="16"/>
        <v>100000</v>
      </c>
    </row>
    <row r="76" spans="1:7" x14ac:dyDescent="0.2">
      <c r="A76" s="90" t="s">
        <v>15</v>
      </c>
      <c r="B76" s="91"/>
      <c r="C76" s="92"/>
      <c r="D76" s="21">
        <f>D73</f>
        <v>150000</v>
      </c>
      <c r="E76" s="21">
        <f>E73</f>
        <v>50000</v>
      </c>
      <c r="F76" s="16">
        <v>0</v>
      </c>
      <c r="G76" s="70">
        <f t="shared" si="16"/>
        <v>100000</v>
      </c>
    </row>
    <row r="77" spans="1:7" x14ac:dyDescent="0.2">
      <c r="A77" s="94" t="s">
        <v>25</v>
      </c>
      <c r="B77" s="95"/>
      <c r="C77" s="96"/>
      <c r="D77" s="60" t="e">
        <f>D14+D29+D33+D40+D64+D71+D76+D24</f>
        <v>#VALUE!</v>
      </c>
      <c r="E77" s="60">
        <f>E14+E29+E33+E40+E64+E71+E76+E24</f>
        <v>20930092.890000001</v>
      </c>
      <c r="F77" s="61" t="e">
        <f>E77/D77</f>
        <v>#VALUE!</v>
      </c>
      <c r="G77" s="71" t="e">
        <f t="shared" si="16"/>
        <v>#VALUE!</v>
      </c>
    </row>
    <row r="80" spans="1:7" x14ac:dyDescent="0.2">
      <c r="D80" s="63"/>
      <c r="E80" s="63"/>
    </row>
    <row r="81" spans="4:5" x14ac:dyDescent="0.2">
      <c r="D81" s="63"/>
      <c r="E81" s="63"/>
    </row>
  </sheetData>
  <mergeCells count="26">
    <mergeCell ref="G8:G10"/>
    <mergeCell ref="A77:C77"/>
    <mergeCell ref="A5:F5"/>
    <mergeCell ref="E8:E9"/>
    <mergeCell ref="A14:C14"/>
    <mergeCell ref="A33:C33"/>
    <mergeCell ref="A40:C40"/>
    <mergeCell ref="A64:C64"/>
    <mergeCell ref="A71:C71"/>
    <mergeCell ref="A76:C76"/>
    <mergeCell ref="C25:F25"/>
    <mergeCell ref="A29:C29"/>
    <mergeCell ref="A41:B41"/>
    <mergeCell ref="C41:F41"/>
    <mergeCell ref="A2:F2"/>
    <mergeCell ref="A11:B11"/>
    <mergeCell ref="C11:F11"/>
    <mergeCell ref="A4:F4"/>
    <mergeCell ref="C30:F30"/>
    <mergeCell ref="A8:A10"/>
    <mergeCell ref="B8:B10"/>
    <mergeCell ref="C8:C10"/>
    <mergeCell ref="F8:F10"/>
    <mergeCell ref="A15:B15"/>
    <mergeCell ref="C15:F15"/>
    <mergeCell ref="A24:C24"/>
  </mergeCells>
  <phoneticPr fontId="2" type="noConversion"/>
  <printOptions horizontalCentered="1"/>
  <pageMargins left="0.39370078740157483" right="0.39370078740157483" top="0.78740157480314965" bottom="0.78740157480314965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 (6)</vt:lpstr>
    </vt:vector>
  </TitlesOfParts>
  <Company>UMiG Międzybórz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Skarbnik</dc:creator>
  <cp:lastModifiedBy>UMIG-RADA</cp:lastModifiedBy>
  <cp:lastPrinted>2024-03-08T10:21:13Z</cp:lastPrinted>
  <dcterms:created xsi:type="dcterms:W3CDTF">2007-03-08T07:43:35Z</dcterms:created>
  <dcterms:modified xsi:type="dcterms:W3CDTF">2024-03-28T11:55:10Z</dcterms:modified>
</cp:coreProperties>
</file>