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IG-SKARBNIK\Documents\Budżet 2024\8. zmiany budżetu i w budżecie 2024 rok\7. lipiec 2024\1. Uchwała RM z dnia 24 lipiec 2024\"/>
    </mc:Choice>
  </mc:AlternateContent>
  <bookViews>
    <workbookView xWindow="0" yWindow="0" windowWidth="20700" windowHeight="7110" tabRatio="605"/>
  </bookViews>
  <sheets>
    <sheet name="FS 2024" sheetId="1" r:id="rId1"/>
  </sheets>
  <calcPr calcId="162913"/>
</workbook>
</file>

<file path=xl/calcChain.xml><?xml version="1.0" encoding="utf-8"?>
<calcChain xmlns="http://schemas.openxmlformats.org/spreadsheetml/2006/main">
  <c r="E50" i="1" l="1"/>
  <c r="E55" i="1"/>
  <c r="E74" i="1" l="1"/>
  <c r="E117" i="1" l="1"/>
  <c r="E116" i="1"/>
  <c r="E66" i="1" l="1"/>
  <c r="E63" i="1"/>
  <c r="E23" i="1" l="1"/>
  <c r="E22" i="1"/>
  <c r="E28" i="1"/>
  <c r="E21" i="1"/>
  <c r="E131" i="1" l="1"/>
  <c r="E138" i="1"/>
  <c r="E26" i="1"/>
  <c r="E27" i="1"/>
  <c r="E126" i="1"/>
  <c r="E48" i="1"/>
  <c r="E149" i="1" l="1"/>
  <c r="E148" i="1"/>
  <c r="E139" i="1" l="1"/>
  <c r="E51" i="1" l="1"/>
  <c r="E86" i="1"/>
  <c r="E99" i="1"/>
  <c r="E133" i="1"/>
  <c r="E130" i="1"/>
  <c r="E134" i="1"/>
  <c r="E143" i="1"/>
  <c r="E104" i="1" l="1"/>
  <c r="E107" i="1" s="1"/>
  <c r="E62" i="1" l="1"/>
  <c r="C60" i="1" s="1"/>
  <c r="E154" i="1" l="1"/>
  <c r="E119" i="1"/>
  <c r="E111" i="1"/>
  <c r="E59" i="1"/>
  <c r="E95" i="1" l="1"/>
  <c r="E129" i="1"/>
  <c r="E20" i="1"/>
  <c r="E37" i="1"/>
  <c r="E81" i="1"/>
  <c r="E69" i="1"/>
  <c r="E141" i="1"/>
  <c r="E49" i="1"/>
  <c r="E155" i="1" l="1"/>
</calcChain>
</file>

<file path=xl/sharedStrings.xml><?xml version="1.0" encoding="utf-8"?>
<sst xmlns="http://schemas.openxmlformats.org/spreadsheetml/2006/main" count="289" uniqueCount="166">
  <si>
    <t>Lp.</t>
  </si>
  <si>
    <t>Nazwa sołectwa</t>
  </si>
  <si>
    <t>Środki funduszu</t>
  </si>
  <si>
    <t>Przedsięwzięcia</t>
  </si>
  <si>
    <t>Bąków</t>
  </si>
  <si>
    <t xml:space="preserve">Ogółem </t>
  </si>
  <si>
    <t>Bukowina Sycowska</t>
  </si>
  <si>
    <t>Ogółem</t>
  </si>
  <si>
    <t>Dziesławice</t>
  </si>
  <si>
    <t>Kamień</t>
  </si>
  <si>
    <t>Królewska Wola</t>
  </si>
  <si>
    <t>Klonów</t>
  </si>
  <si>
    <t>Kraszów</t>
  </si>
  <si>
    <t>Niwki Kraszowskie</t>
  </si>
  <si>
    <t>Ogółem:</t>
  </si>
  <si>
    <t>Niwki Książęce</t>
  </si>
  <si>
    <t>Ose</t>
  </si>
  <si>
    <t>Oska Piła</t>
  </si>
  <si>
    <t>przypadające na</t>
  </si>
  <si>
    <t>dane sołectwo</t>
  </si>
  <si>
    <t>przewidziane do realizacji</t>
  </si>
  <si>
    <t>wg wniosku sołectwa</t>
  </si>
  <si>
    <t>Suma środków przypadająca na wszystkie sołectwa w gminie</t>
  </si>
  <si>
    <t>Hałdrychowice</t>
  </si>
  <si>
    <t>Promocja wsi - środki żywnościowe</t>
  </si>
  <si>
    <t>paragraf</t>
  </si>
  <si>
    <t>rozdział</t>
  </si>
  <si>
    <t>Uwagi</t>
  </si>
  <si>
    <t>Zakup węgla</t>
  </si>
  <si>
    <t>Ligota Rybińska</t>
  </si>
  <si>
    <t>Naprawa urządzeń znajdujących się w świetlicy</t>
  </si>
  <si>
    <t>Wydatki w ramach funduszu</t>
  </si>
  <si>
    <t>Zakup paliwa do kosiarki</t>
  </si>
  <si>
    <t>Utrzymanie terenu zielonego na placu rekreacyjnym na działce nr 85/9 - umowa zlecenie</t>
  </si>
  <si>
    <t>Serwis traktora do koszenia trawy</t>
  </si>
  <si>
    <t>Zakup opału do ogrzewania świetlicy wiejskiej</t>
  </si>
  <si>
    <t>Zakup energii i wywóz nieczystości</t>
  </si>
  <si>
    <t>Promocja sołectwa</t>
  </si>
  <si>
    <t>Paliwo i serwis urządzeń do koszenia</t>
  </si>
  <si>
    <t>Montaż lampy solarnej</t>
  </si>
  <si>
    <t>Zakup lampy ulicznej</t>
  </si>
  <si>
    <t>Lampa solarna - inwestycja</t>
  </si>
  <si>
    <t>Prąd</t>
  </si>
  <si>
    <t>Wywóz nieczystości</t>
  </si>
  <si>
    <t>Naprawy i remonty w świetlicy</t>
  </si>
  <si>
    <t>Oprysk + nawóz do drzewek</t>
  </si>
  <si>
    <t>Promocja sołectwa i kultury regionalnej (zakup materiałów)</t>
  </si>
  <si>
    <t>Promocja sołectwa i kultury regionalnej (zakup żywności)</t>
  </si>
  <si>
    <t>60016</t>
  </si>
  <si>
    <t>90004</t>
  </si>
  <si>
    <t>92109</t>
  </si>
  <si>
    <t>90095</t>
  </si>
  <si>
    <t>Promocja sołectwa i kultury regionalnej (wynajem urządzeń - catering, dmuchańce)</t>
  </si>
  <si>
    <t>Promocja wsi oraz wspieranie regionalnej twórczości wiejskiej poprzez przekazywanie wiedzy młodszym pokoleniom (zakup środków żywności)</t>
  </si>
  <si>
    <t>Promocja wsi oraz wspieranie regionalnej twórczości wiejskiej poprzez przekazywanie wiedzy młodszym pokoleniom (zakup materiałów i wyposażenia)</t>
  </si>
  <si>
    <t>Promocja wsi oraz wspieranie regionalnej twórczości wiejskiej poprzez przekazywanie wiedzy młodszym pokoleniom (zakup usług pozostałych)</t>
  </si>
  <si>
    <t>Promocja wsi oraz wspieranie regionalnej twórczości wiejskiej poprzez przekazywanie wiedzy młodszym pokoleniom (nagrody konkursowe)</t>
  </si>
  <si>
    <t>90015</t>
  </si>
  <si>
    <t>Aktywizacja społeczności lokalnej i promocja sołectwa (wynajem urządzeń rekreacyjnych - zamki dmuchane, trampoliny)</t>
  </si>
  <si>
    <t>Aktywizacja społeczności lokalnej i promocja sołectwa (zakup nagród, upominków)</t>
  </si>
  <si>
    <t>Aktywizacja społeczności lokalnej i promocja sołectwa (zakup żywności)</t>
  </si>
  <si>
    <t>Inwestycje drogowo chodnikowe</t>
  </si>
  <si>
    <t>Kultywowanie i promocja tradycji wiejskich (zakup materiałów i wyposażenia)</t>
  </si>
  <si>
    <t>Kultywowanie i promocja tradycji wiejskich (zakup żywności)</t>
  </si>
  <si>
    <t>Kultywowanie i promocja tradycji wiejskich (zakup usług pozostałych)</t>
  </si>
  <si>
    <t>Zakup paliwa, oleju i żyłki do kosiarki</t>
  </si>
  <si>
    <t>Zakup materiałów eksploatacyjnych do utrzymania czystości placu rekreacyjnego na działce nr 85/9 oraz placu przy sali wiejskiej i zakup narzędzi</t>
  </si>
  <si>
    <t>Dofinansowanie Dnia Dziecka</t>
  </si>
  <si>
    <t>Dofinansowanie Dnia Seniora</t>
  </si>
  <si>
    <t xml:space="preserve">Usługa koszenia trawy </t>
  </si>
  <si>
    <t>Ławki i stoły zewnętrzne</t>
  </si>
  <si>
    <t>Promocja sołectwa (Dożynki, Dzień Dziecka i Mikołajki)</t>
  </si>
  <si>
    <t>Promocja oraz integracja wsi (zakup żywności)</t>
  </si>
  <si>
    <t>Zakup paliwa do kosiarki z napędem</t>
  </si>
  <si>
    <t>Opłata energii na świetlicę</t>
  </si>
  <si>
    <t>Doposażenie placu zabaw</t>
  </si>
  <si>
    <t>Zakup lampy solarnej</t>
  </si>
  <si>
    <t>Koszenie trawy (umowa zlecenie)</t>
  </si>
  <si>
    <t>Konserwacja kosiarek, zakup paliwa</t>
  </si>
  <si>
    <t>Zakup toalety przenośnej</t>
  </si>
  <si>
    <t>Zakup paliwa i akcesoriów do kosiarek</t>
  </si>
  <si>
    <t>Zlecenie na usługę koszenia i sprzątania</t>
  </si>
  <si>
    <t>Zakup sprzętu AGD do kuchni</t>
  </si>
  <si>
    <t>Zakup i montaż lampy hybrydowej solar+wiatrak</t>
  </si>
  <si>
    <t>Zakup opału na świetlicę</t>
  </si>
  <si>
    <t>Promocja i aktywizacja mieszkańców (środki żywnościowe)</t>
  </si>
  <si>
    <t>Promocja i aktywizacja mieszkańców (usługi pozostałe)</t>
  </si>
  <si>
    <t>Zakup opału na salę</t>
  </si>
  <si>
    <t xml:space="preserve">Zakup paliwa do kosiarki </t>
  </si>
  <si>
    <t>Spotkania aktywizujące lokalną społeczność</t>
  </si>
  <si>
    <t>Koszenie trawy w sezonie (umowa zlecenie)</t>
  </si>
  <si>
    <t>Spotkania wiejskie, integracja (zakup środków żywności)</t>
  </si>
  <si>
    <t>Zakup opału</t>
  </si>
  <si>
    <t>Wydatki w ramach funduszu sołeckiego w 2024 roku</t>
  </si>
  <si>
    <t>Zakup artykułów gospodarczych do utrzymania placu wiejskiego</t>
  </si>
  <si>
    <t>Zakup artykułów gospodarczych do sali wiejskiej</t>
  </si>
  <si>
    <t>Zakup 2 lamp solarnych</t>
  </si>
  <si>
    <t>Lampa na Węgrowej na istniejącym słupie</t>
  </si>
  <si>
    <t>Zakup tłucznia na drogę przy posesji nr 54 w Bukowinie Sycowskiej</t>
  </si>
  <si>
    <t>Zakup kosy spalinowej</t>
  </si>
  <si>
    <t>Naprawa elementów drewnianych na placu wiejskim (zakup nowych elementów drewnianych oraz zakup farb)</t>
  </si>
  <si>
    <t>Zmywarka</t>
  </si>
  <si>
    <t>Czyszczenie strugi + rura spustowa</t>
  </si>
  <si>
    <t>Pellet do ogrzewania świetlicy i straży</t>
  </si>
  <si>
    <t>Namioty zewnętrzne</t>
  </si>
  <si>
    <t>Paliwo, olej, naprawa traktorka do koszenia</t>
  </si>
  <si>
    <t>Umowa zlecenie (koszenie trawy, zakup paliwa, oleju, remont kosy)</t>
  </si>
  <si>
    <t>Doposażenie i konserwacja placu wiejskiego (zakup ławek x 2, lampki solarnej, oleju tarasowego)</t>
  </si>
  <si>
    <t>Zagospodarowanie placu wiejskiego (zakup piasku, trawy, wyrównanie terenu)</t>
  </si>
  <si>
    <t>Garaż + kostka</t>
  </si>
  <si>
    <t>Zabezpieczenia 220 V (naprawa sieci elektrycznej w świetlicy wiejskiej)</t>
  </si>
  <si>
    <t>Wyposażenie świetlicy</t>
  </si>
  <si>
    <t>Wyposażenie plenerowe</t>
  </si>
  <si>
    <t>Zakup lamp (1 solarna, 2 na istniejących słupach)</t>
  </si>
  <si>
    <t>Zakup namiotu</t>
  </si>
  <si>
    <t>Utwardzanie drogi do posesji nr 11 (zakup materiałów)</t>
  </si>
  <si>
    <t>Koszenie placu wokół świetlicy wiejskiej - umowa zlecenie</t>
  </si>
  <si>
    <t>Energia, woda, wywóz nieczystości</t>
  </si>
  <si>
    <t>Spotkania integracyjne (zakup żywności)</t>
  </si>
  <si>
    <t>Spotkania integracyjne (zakup materiałów)</t>
  </si>
  <si>
    <t>Spotkania integracyjne (zakup usługy)</t>
  </si>
  <si>
    <t>Zakup kamery z rejestratorem</t>
  </si>
  <si>
    <t>Zakup lamp solarnych 2 szt.</t>
  </si>
  <si>
    <t>Remont dróg gminnych</t>
  </si>
  <si>
    <t>Zagospodarowanie terenów wiejskich (zakup drzewek, stołów, ławek itp.)</t>
  </si>
  <si>
    <t>Zakup i wymiana drzwi świetlicy wiejskiej</t>
  </si>
  <si>
    <t>Renowacja wiaty przystankowej (malowanie + wymiana ławek)</t>
  </si>
  <si>
    <t>Koszenie trawy na placu przy świetlicy wiejskiej (umowa zlecenie)</t>
  </si>
  <si>
    <t>Zakup tłucznia na drogi</t>
  </si>
  <si>
    <t>Projekt zagospodarowania działki nr 27</t>
  </si>
  <si>
    <t>Energia</t>
  </si>
  <si>
    <t>Lada chłodnicza</t>
  </si>
  <si>
    <t>Utrzymanie i remonty placu zabaw (umowa zlecenie)</t>
  </si>
  <si>
    <t>Adaptacja pomieszczenia gospodarczego na łazienkę</t>
  </si>
  <si>
    <t>Naprawa kosiarki</t>
  </si>
  <si>
    <t>Opryskiwacz</t>
  </si>
  <si>
    <t>Zakup i montaż urządzenia do cyfrowego pomiaru prędkości z dofinansowaniem z gminy</t>
  </si>
  <si>
    <t>Promocja wsi, regionalnych produktów, palma, dożynki, Dzień Kobiet, Dzień Dziecka, Dzień Seniora, Mikołajki, warsztaty - zakup żywności)</t>
  </si>
  <si>
    <t>Promocja wsi, regionalnych produktów, palma, dożynki, Dzień Kobiet, Dzień Dziecka, Dzień Seniora, Mikołajki, warsztaty - zakup materiałów</t>
  </si>
  <si>
    <t>Promocja wsi, regionalnych produktów, palma, dożynki, Dzień Kobiet, Dzień Dziecka, Dzień Seniora, Mikołajki, warsztaty - zakup usług</t>
  </si>
  <si>
    <t>Renowacja terenu wokół krzyża wiejskiego + zakup kwiatów i zniczy</t>
  </si>
  <si>
    <t>92195</t>
  </si>
  <si>
    <t>Utrzymanie porządku na placu wiejskim (umowa zlecenie)</t>
  </si>
  <si>
    <t xml:space="preserve">Zakup energii i opału do świetlicy </t>
  </si>
  <si>
    <t>Promocja sołectwa (zakup żywności)</t>
  </si>
  <si>
    <t>w sprawie zmiany uchwały budżetu gminy na 2024 rok</t>
  </si>
  <si>
    <t xml:space="preserve">Zakup mebli kuchennych do Sali wiejskiej </t>
  </si>
  <si>
    <t xml:space="preserve">Wykonanie prac remontowych w świetlicy wiejskiej </t>
  </si>
  <si>
    <t>Koszenie trawy w sezonie (umowa zlecenie) składki ZUS</t>
  </si>
  <si>
    <t>9004</t>
  </si>
  <si>
    <t>Utrzymanie i remonty placu zabaw (umowa zlecenie)  ZUS</t>
  </si>
  <si>
    <t>Zlecenie na usługę koszenia i sprzątania - składki ZUS</t>
  </si>
  <si>
    <t>Umowa zlecenie (koszenie trawy, zakup paliwa, oleju, remont kosy) składki ZUS</t>
  </si>
  <si>
    <t>Zakup paliwa oleju</t>
  </si>
  <si>
    <t>Remont kosy</t>
  </si>
  <si>
    <t>Załącznik Nr 4</t>
  </si>
  <si>
    <t>Koszenie trawy (umowa zlecenie) - składki ZUS</t>
  </si>
  <si>
    <t>Koszenie trawy (umowa zlecenie) - FP</t>
  </si>
  <si>
    <t>Promocja sołectwa (Dożynki, Dzień Dziecka i Mikołajki) (zakup artykułów spożywczych)</t>
  </si>
  <si>
    <t>Promocja sołectwa (Dożynki, Dzień Dziecka i Mikołajki) (zakup materiałów)</t>
  </si>
  <si>
    <t>Spotkania wiejskie, integracja (zakup materiałów)</t>
  </si>
  <si>
    <t>Spotkania wiejskie, integracja (zakup usług)</t>
  </si>
  <si>
    <t>Rady Miasta i Gminy Międybórz</t>
  </si>
  <si>
    <t>z dnia 24 lipca 2024 roku</t>
  </si>
  <si>
    <t>Remont drogi gminnej (zakup tłucznia+utwardzenie)</t>
  </si>
  <si>
    <t>do  Uchwały Nr 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</si>
</sst>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38"/>
    </font>
    <font>
      <sz val="8"/>
      <name val="Arial"/>
      <family val="2"/>
      <charset val="238"/>
    </font>
    <font>
      <sz val="7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Times New Roman"/>
      <family val="1"/>
      <charset val="238"/>
    </font>
    <font>
      <b/>
      <sz val="8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2">
    <xf numFmtId="0" fontId="0" fillId="0" borderId="0" xfId="0"/>
    <xf numFmtId="49" fontId="3" fillId="0" borderId="0" xfId="0" applyNumberFormat="1" applyFont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center" wrapText="1"/>
    </xf>
    <xf numFmtId="0" fontId="5" fillId="5" borderId="6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4" fontId="5" fillId="5" borderId="7" xfId="0" applyNumberFormat="1" applyFont="1" applyFill="1" applyBorder="1" applyAlignment="1">
      <alignment horizontal="center" vertical="center"/>
    </xf>
    <xf numFmtId="4" fontId="5" fillId="5" borderId="5" xfId="0" applyNumberFormat="1" applyFont="1" applyFill="1" applyBorder="1" applyAlignment="1">
      <alignment horizontal="center" vertical="center"/>
    </xf>
    <xf numFmtId="4" fontId="5" fillId="5" borderId="2" xfId="0" applyNumberFormat="1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4" borderId="7" xfId="0" applyFont="1" applyFill="1" applyBorder="1" applyAlignment="1">
      <alignment horizontal="left" vertical="center" wrapText="1"/>
    </xf>
    <xf numFmtId="49" fontId="3" fillId="4" borderId="7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3" fillId="4" borderId="2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4" fontId="3" fillId="4" borderId="1" xfId="0" applyNumberFormat="1" applyFont="1" applyFill="1" applyBorder="1" applyAlignment="1">
      <alignment horizontal="center" vertical="top"/>
    </xf>
    <xf numFmtId="4" fontId="5" fillId="3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center"/>
    </xf>
    <xf numFmtId="2" fontId="5" fillId="4" borderId="0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4" fontId="5" fillId="3" borderId="5" xfId="0" applyNumberFormat="1" applyFont="1" applyFill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4" fontId="5" fillId="3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2" fontId="3" fillId="0" borderId="0" xfId="0" applyNumberFormat="1" applyFont="1" applyBorder="1" applyAlignment="1">
      <alignment horizontal="left" vertical="center"/>
    </xf>
    <xf numFmtId="2" fontId="5" fillId="0" borderId="0" xfId="0" applyNumberFormat="1" applyFont="1" applyBorder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vertical="center" wrapText="1"/>
    </xf>
    <xf numFmtId="0" fontId="2" fillId="4" borderId="0" xfId="0" applyFont="1" applyFill="1" applyAlignment="1">
      <alignment vertical="center"/>
    </xf>
    <xf numFmtId="4" fontId="2" fillId="4" borderId="0" xfId="0" applyNumberFormat="1" applyFont="1" applyFill="1" applyAlignment="1">
      <alignment vertical="center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/>
    </xf>
    <xf numFmtId="4" fontId="3" fillId="4" borderId="2" xfId="0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4" fontId="3" fillId="4" borderId="5" xfId="0" applyNumberFormat="1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4" fontId="5" fillId="5" borderId="3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79"/>
  <sheetViews>
    <sheetView tabSelected="1" zoomScale="115" zoomScaleNormal="115" workbookViewId="0">
      <selection activeCell="D2" sqref="D2"/>
    </sheetView>
  </sheetViews>
  <sheetFormatPr defaultColWidth="9.140625" defaultRowHeight="12.75" x14ac:dyDescent="0.2"/>
  <cols>
    <col min="1" max="1" width="3.140625" style="14" bestFit="1" customWidth="1"/>
    <col min="2" max="2" width="12.5703125" style="54" bestFit="1" customWidth="1"/>
    <col min="3" max="3" width="11.85546875" style="52" customWidth="1"/>
    <col min="4" max="4" width="32.42578125" style="60" customWidth="1"/>
    <col min="5" max="5" width="11.42578125" style="52" customWidth="1"/>
    <col min="6" max="6" width="6.140625" style="14" bestFit="1" customWidth="1"/>
    <col min="7" max="7" width="5.5703125" style="1" bestFit="1" customWidth="1"/>
    <col min="8" max="8" width="4.85546875" style="14" bestFit="1" customWidth="1"/>
    <col min="9" max="16384" width="9.140625" style="14"/>
  </cols>
  <sheetData>
    <row r="1" spans="1:8" s="68" customFormat="1" ht="11.25" x14ac:dyDescent="0.2">
      <c r="A1" s="64"/>
      <c r="B1" s="65"/>
      <c r="C1" s="66"/>
      <c r="D1" s="66" t="s">
        <v>155</v>
      </c>
      <c r="E1" s="67"/>
      <c r="G1" s="69"/>
    </row>
    <row r="2" spans="1:8" s="68" customFormat="1" ht="11.25" x14ac:dyDescent="0.2">
      <c r="A2" s="64"/>
      <c r="B2" s="65"/>
      <c r="C2" s="66"/>
      <c r="D2" s="66" t="s">
        <v>165</v>
      </c>
      <c r="E2" s="67"/>
      <c r="G2" s="69"/>
    </row>
    <row r="3" spans="1:8" s="68" customFormat="1" ht="11.25" x14ac:dyDescent="0.2">
      <c r="A3" s="64"/>
      <c r="B3" s="65"/>
      <c r="C3" s="66"/>
      <c r="D3" s="66" t="s">
        <v>162</v>
      </c>
      <c r="E3" s="67"/>
      <c r="G3" s="69"/>
    </row>
    <row r="4" spans="1:8" s="68" customFormat="1" ht="11.25" x14ac:dyDescent="0.2">
      <c r="A4" s="64"/>
      <c r="B4" s="65"/>
      <c r="C4" s="66"/>
      <c r="D4" s="66" t="s">
        <v>163</v>
      </c>
      <c r="E4" s="67"/>
      <c r="G4" s="69"/>
    </row>
    <row r="5" spans="1:8" s="68" customFormat="1" ht="11.25" x14ac:dyDescent="0.2">
      <c r="A5" s="64"/>
      <c r="B5" s="65"/>
      <c r="C5" s="66"/>
      <c r="D5" s="66" t="s">
        <v>145</v>
      </c>
      <c r="E5" s="67"/>
      <c r="G5" s="69"/>
    </row>
    <row r="6" spans="1:8" s="68" customFormat="1" ht="11.25" x14ac:dyDescent="0.2">
      <c r="A6" s="38"/>
      <c r="B6" s="70"/>
      <c r="C6" s="71"/>
      <c r="E6" s="71"/>
      <c r="G6" s="69"/>
    </row>
    <row r="7" spans="1:8" s="38" customFormat="1" ht="11.25" x14ac:dyDescent="0.2">
      <c r="A7" s="99" t="s">
        <v>93</v>
      </c>
      <c r="B7" s="99"/>
      <c r="C7" s="99"/>
      <c r="D7" s="99"/>
      <c r="E7" s="99"/>
      <c r="F7" s="99"/>
      <c r="G7" s="99"/>
      <c r="H7" s="99"/>
    </row>
    <row r="8" spans="1:8" s="38" customFormat="1" ht="11.25" x14ac:dyDescent="0.2">
      <c r="A8" s="99"/>
      <c r="B8" s="99"/>
      <c r="C8" s="99"/>
      <c r="D8" s="99"/>
      <c r="E8" s="99"/>
      <c r="F8" s="99"/>
      <c r="G8" s="99"/>
      <c r="H8" s="99"/>
    </row>
    <row r="9" spans="1:8" x14ac:dyDescent="0.2">
      <c r="A9" s="100"/>
      <c r="B9" s="100"/>
      <c r="C9" s="100"/>
      <c r="D9" s="100"/>
      <c r="E9" s="100"/>
      <c r="F9" s="100"/>
      <c r="G9" s="100"/>
      <c r="H9" s="100"/>
    </row>
    <row r="10" spans="1:8" x14ac:dyDescent="0.2">
      <c r="A10" s="107" t="s">
        <v>0</v>
      </c>
      <c r="B10" s="108" t="s">
        <v>1</v>
      </c>
      <c r="C10" s="20" t="s">
        <v>2</v>
      </c>
      <c r="D10" s="17" t="s">
        <v>3</v>
      </c>
      <c r="E10" s="106" t="s">
        <v>31</v>
      </c>
      <c r="F10" s="104" t="s">
        <v>25</v>
      </c>
      <c r="G10" s="105" t="s">
        <v>26</v>
      </c>
      <c r="H10" s="104" t="s">
        <v>27</v>
      </c>
    </row>
    <row r="11" spans="1:8" x14ac:dyDescent="0.2">
      <c r="A11" s="107"/>
      <c r="B11" s="108"/>
      <c r="C11" s="21" t="s">
        <v>18</v>
      </c>
      <c r="D11" s="18" t="s">
        <v>20</v>
      </c>
      <c r="E11" s="106"/>
      <c r="F11" s="104"/>
      <c r="G11" s="105"/>
      <c r="H11" s="104"/>
    </row>
    <row r="12" spans="1:8" x14ac:dyDescent="0.2">
      <c r="A12" s="107"/>
      <c r="B12" s="108"/>
      <c r="C12" s="22" t="s">
        <v>19</v>
      </c>
      <c r="D12" s="19" t="s">
        <v>21</v>
      </c>
      <c r="E12" s="106"/>
      <c r="F12" s="104"/>
      <c r="G12" s="105"/>
      <c r="H12" s="104"/>
    </row>
    <row r="13" spans="1:8" s="29" customFormat="1" ht="15" customHeight="1" x14ac:dyDescent="0.2">
      <c r="A13" s="92">
        <v>1</v>
      </c>
      <c r="B13" s="94" t="s">
        <v>4</v>
      </c>
      <c r="C13" s="90">
        <v>18217</v>
      </c>
      <c r="D13" s="16" t="s">
        <v>46</v>
      </c>
      <c r="E13" s="39">
        <v>400</v>
      </c>
      <c r="F13" s="27">
        <v>4210</v>
      </c>
      <c r="G13" s="33" t="s">
        <v>50</v>
      </c>
      <c r="H13" s="25"/>
    </row>
    <row r="14" spans="1:8" s="29" customFormat="1" ht="15.75" customHeight="1" x14ac:dyDescent="0.2">
      <c r="A14" s="92"/>
      <c r="B14" s="94"/>
      <c r="C14" s="90"/>
      <c r="D14" s="23" t="s">
        <v>47</v>
      </c>
      <c r="E14" s="39">
        <v>1000</v>
      </c>
      <c r="F14" s="27">
        <v>4220</v>
      </c>
      <c r="G14" s="33" t="s">
        <v>50</v>
      </c>
      <c r="H14" s="25"/>
    </row>
    <row r="15" spans="1:8" s="29" customFormat="1" ht="25.5" x14ac:dyDescent="0.2">
      <c r="A15" s="92"/>
      <c r="B15" s="94"/>
      <c r="C15" s="90"/>
      <c r="D15" s="23" t="s">
        <v>52</v>
      </c>
      <c r="E15" s="39">
        <v>817</v>
      </c>
      <c r="F15" s="27">
        <v>4300</v>
      </c>
      <c r="G15" s="33" t="s">
        <v>50</v>
      </c>
      <c r="H15" s="25"/>
    </row>
    <row r="16" spans="1:8" x14ac:dyDescent="0.2">
      <c r="A16" s="92"/>
      <c r="B16" s="94"/>
      <c r="C16" s="90"/>
      <c r="D16" s="3" t="s">
        <v>65</v>
      </c>
      <c r="E16" s="40">
        <v>500</v>
      </c>
      <c r="F16" s="32">
        <v>4210</v>
      </c>
      <c r="G16" s="4" t="s">
        <v>49</v>
      </c>
      <c r="H16" s="32"/>
    </row>
    <row r="17" spans="1:9" ht="12.75" customHeight="1" x14ac:dyDescent="0.2">
      <c r="A17" s="92"/>
      <c r="B17" s="94"/>
      <c r="C17" s="90"/>
      <c r="D17" s="24" t="s">
        <v>142</v>
      </c>
      <c r="E17" s="41">
        <v>1000</v>
      </c>
      <c r="F17" s="30">
        <v>4170</v>
      </c>
      <c r="G17" s="5" t="s">
        <v>49</v>
      </c>
      <c r="H17" s="30"/>
    </row>
    <row r="18" spans="1:9" ht="25.5" x14ac:dyDescent="0.2">
      <c r="A18" s="92"/>
      <c r="B18" s="94"/>
      <c r="C18" s="90"/>
      <c r="D18" s="24" t="s">
        <v>94</v>
      </c>
      <c r="E18" s="41">
        <v>500</v>
      </c>
      <c r="F18" s="30">
        <v>4210</v>
      </c>
      <c r="G18" s="5" t="s">
        <v>49</v>
      </c>
      <c r="H18" s="30"/>
    </row>
    <row r="19" spans="1:9" x14ac:dyDescent="0.2">
      <c r="A19" s="92"/>
      <c r="B19" s="94"/>
      <c r="C19" s="90"/>
      <c r="D19" s="3" t="s">
        <v>61</v>
      </c>
      <c r="E19" s="40">
        <v>14000</v>
      </c>
      <c r="F19" s="30">
        <v>6050</v>
      </c>
      <c r="G19" s="5" t="s">
        <v>48</v>
      </c>
      <c r="H19" s="32"/>
    </row>
    <row r="20" spans="1:9" x14ac:dyDescent="0.2">
      <c r="A20" s="96" t="s">
        <v>5</v>
      </c>
      <c r="B20" s="97"/>
      <c r="C20" s="97"/>
      <c r="D20" s="98"/>
      <c r="E20" s="42">
        <f>SUM(E13:E19)</f>
        <v>18217</v>
      </c>
      <c r="F20" s="32"/>
      <c r="G20" s="4"/>
      <c r="H20" s="32"/>
    </row>
    <row r="21" spans="1:9" s="29" customFormat="1" ht="37.5" customHeight="1" x14ac:dyDescent="0.2">
      <c r="A21" s="91">
        <v>2</v>
      </c>
      <c r="B21" s="93" t="s">
        <v>6</v>
      </c>
      <c r="C21" s="95">
        <v>47058</v>
      </c>
      <c r="D21" s="2" t="s">
        <v>53</v>
      </c>
      <c r="E21" s="43">
        <f>1500+258</f>
        <v>1758</v>
      </c>
      <c r="F21" s="32">
        <v>4220</v>
      </c>
      <c r="G21" s="4" t="s">
        <v>50</v>
      </c>
      <c r="H21" s="30"/>
      <c r="I21" s="44"/>
    </row>
    <row r="22" spans="1:9" s="29" customFormat="1" ht="43.5" customHeight="1" x14ac:dyDescent="0.2">
      <c r="A22" s="92"/>
      <c r="B22" s="94"/>
      <c r="C22" s="90"/>
      <c r="D22" s="2" t="s">
        <v>54</v>
      </c>
      <c r="E22" s="43">
        <f>200+250</f>
        <v>450</v>
      </c>
      <c r="F22" s="32">
        <v>4210</v>
      </c>
      <c r="G22" s="4" t="s">
        <v>50</v>
      </c>
      <c r="H22" s="30"/>
      <c r="I22" s="44"/>
    </row>
    <row r="23" spans="1:9" s="29" customFormat="1" ht="39" customHeight="1" x14ac:dyDescent="0.2">
      <c r="A23" s="92"/>
      <c r="B23" s="94"/>
      <c r="C23" s="90"/>
      <c r="D23" s="2" t="s">
        <v>55</v>
      </c>
      <c r="E23" s="43">
        <f>2000+250</f>
        <v>2250</v>
      </c>
      <c r="F23" s="32">
        <v>4300</v>
      </c>
      <c r="G23" s="4" t="s">
        <v>50</v>
      </c>
      <c r="H23" s="30"/>
      <c r="I23" s="44"/>
    </row>
    <row r="24" spans="1:9" s="29" customFormat="1" ht="39.75" customHeight="1" x14ac:dyDescent="0.2">
      <c r="A24" s="92"/>
      <c r="B24" s="94"/>
      <c r="C24" s="90"/>
      <c r="D24" s="2" t="s">
        <v>56</v>
      </c>
      <c r="E24" s="43">
        <v>1000</v>
      </c>
      <c r="F24" s="32">
        <v>4190</v>
      </c>
      <c r="G24" s="4" t="s">
        <v>50</v>
      </c>
      <c r="H24" s="30"/>
      <c r="I24" s="44"/>
    </row>
    <row r="25" spans="1:9" ht="25.5" x14ac:dyDescent="0.2">
      <c r="A25" s="92"/>
      <c r="B25" s="94"/>
      <c r="C25" s="90"/>
      <c r="D25" s="2" t="s">
        <v>33</v>
      </c>
      <c r="E25" s="45">
        <v>2000</v>
      </c>
      <c r="F25" s="30">
        <v>4170</v>
      </c>
      <c r="G25" s="5" t="s">
        <v>49</v>
      </c>
      <c r="H25" s="30"/>
    </row>
    <row r="26" spans="1:9" ht="25.5" customHeight="1" x14ac:dyDescent="0.2">
      <c r="A26" s="92"/>
      <c r="B26" s="94"/>
      <c r="C26" s="90"/>
      <c r="D26" s="2" t="s">
        <v>66</v>
      </c>
      <c r="E26" s="43">
        <f>1000+400</f>
        <v>1400</v>
      </c>
      <c r="F26" s="32">
        <v>4210</v>
      </c>
      <c r="G26" s="4" t="s">
        <v>49</v>
      </c>
      <c r="H26" s="32"/>
    </row>
    <row r="27" spans="1:9" x14ac:dyDescent="0.2">
      <c r="A27" s="92"/>
      <c r="B27" s="94"/>
      <c r="C27" s="90"/>
      <c r="D27" s="2" t="s">
        <v>34</v>
      </c>
      <c r="E27" s="43">
        <f>400-400</f>
        <v>0</v>
      </c>
      <c r="F27" s="32">
        <v>4270</v>
      </c>
      <c r="G27" s="4" t="s">
        <v>49</v>
      </c>
      <c r="H27" s="32"/>
    </row>
    <row r="28" spans="1:9" s="29" customFormat="1" x14ac:dyDescent="0.2">
      <c r="A28" s="92"/>
      <c r="B28" s="94"/>
      <c r="C28" s="90"/>
      <c r="D28" s="2" t="s">
        <v>67</v>
      </c>
      <c r="E28" s="45">
        <f>1758-258-250-250</f>
        <v>1000</v>
      </c>
      <c r="F28" s="30">
        <v>4220</v>
      </c>
      <c r="G28" s="5" t="s">
        <v>141</v>
      </c>
      <c r="H28" s="30"/>
      <c r="I28" s="44"/>
    </row>
    <row r="29" spans="1:9" x14ac:dyDescent="0.2">
      <c r="A29" s="92"/>
      <c r="B29" s="94"/>
      <c r="C29" s="90"/>
      <c r="D29" s="2" t="s">
        <v>35</v>
      </c>
      <c r="E29" s="43">
        <v>4000</v>
      </c>
      <c r="F29" s="32">
        <v>4210</v>
      </c>
      <c r="G29" s="15" t="s">
        <v>50</v>
      </c>
      <c r="H29" s="32"/>
      <c r="I29" s="46"/>
    </row>
    <row r="30" spans="1:9" x14ac:dyDescent="0.2">
      <c r="A30" s="92"/>
      <c r="B30" s="94"/>
      <c r="C30" s="90"/>
      <c r="D30" s="2" t="s">
        <v>95</v>
      </c>
      <c r="E30" s="43">
        <v>1000</v>
      </c>
      <c r="F30" s="25">
        <v>4210</v>
      </c>
      <c r="G30" s="5" t="s">
        <v>50</v>
      </c>
      <c r="H30" s="32"/>
    </row>
    <row r="31" spans="1:9" x14ac:dyDescent="0.2">
      <c r="A31" s="92"/>
      <c r="B31" s="94"/>
      <c r="C31" s="90"/>
      <c r="D31" s="2" t="s">
        <v>96</v>
      </c>
      <c r="E31" s="43">
        <v>18000</v>
      </c>
      <c r="F31" s="25">
        <v>6050</v>
      </c>
      <c r="G31" s="5" t="s">
        <v>57</v>
      </c>
      <c r="H31" s="32"/>
    </row>
    <row r="32" spans="1:9" x14ac:dyDescent="0.2">
      <c r="A32" s="92"/>
      <c r="B32" s="94"/>
      <c r="C32" s="90"/>
      <c r="D32" s="2" t="s">
        <v>97</v>
      </c>
      <c r="E32" s="43">
        <v>4000</v>
      </c>
      <c r="F32" s="25">
        <v>6050</v>
      </c>
      <c r="G32" s="5" t="s">
        <v>57</v>
      </c>
      <c r="H32" s="32"/>
    </row>
    <row r="33" spans="1:9" ht="16.5" customHeight="1" x14ac:dyDescent="0.2">
      <c r="A33" s="92"/>
      <c r="B33" s="94"/>
      <c r="C33" s="90"/>
      <c r="D33" s="2" t="s">
        <v>98</v>
      </c>
      <c r="E33" s="43">
        <v>3000</v>
      </c>
      <c r="F33" s="25">
        <v>6050</v>
      </c>
      <c r="G33" s="5" t="s">
        <v>48</v>
      </c>
      <c r="H33" s="32"/>
    </row>
    <row r="34" spans="1:9" x14ac:dyDescent="0.2">
      <c r="A34" s="92"/>
      <c r="B34" s="94"/>
      <c r="C34" s="90"/>
      <c r="D34" s="2" t="s">
        <v>99</v>
      </c>
      <c r="E34" s="43">
        <v>4000</v>
      </c>
      <c r="F34" s="25">
        <v>4210</v>
      </c>
      <c r="G34" s="5" t="s">
        <v>49</v>
      </c>
      <c r="H34" s="32"/>
    </row>
    <row r="35" spans="1:9" x14ac:dyDescent="0.2">
      <c r="A35" s="92"/>
      <c r="B35" s="94"/>
      <c r="C35" s="90"/>
      <c r="D35" s="2" t="s">
        <v>68</v>
      </c>
      <c r="E35" s="43">
        <v>2000</v>
      </c>
      <c r="F35" s="25">
        <v>4220</v>
      </c>
      <c r="G35" s="5" t="s">
        <v>141</v>
      </c>
      <c r="H35" s="32"/>
    </row>
    <row r="36" spans="1:9" ht="20.25" customHeight="1" x14ac:dyDescent="0.2">
      <c r="A36" s="92"/>
      <c r="B36" s="94"/>
      <c r="C36" s="90"/>
      <c r="D36" s="2" t="s">
        <v>100</v>
      </c>
      <c r="E36" s="43">
        <v>1200</v>
      </c>
      <c r="F36" s="30">
        <v>4210</v>
      </c>
      <c r="G36" s="5" t="s">
        <v>51</v>
      </c>
      <c r="H36" s="32"/>
      <c r="I36" s="46"/>
    </row>
    <row r="37" spans="1:9" x14ac:dyDescent="0.2">
      <c r="A37" s="96" t="s">
        <v>7</v>
      </c>
      <c r="B37" s="97"/>
      <c r="C37" s="97"/>
      <c r="D37" s="98"/>
      <c r="E37" s="47">
        <f>SUM(E21:E36)</f>
        <v>47058</v>
      </c>
      <c r="F37" s="32"/>
      <c r="G37" s="4"/>
      <c r="H37" s="32"/>
    </row>
    <row r="38" spans="1:9" s="29" customFormat="1" x14ac:dyDescent="0.2">
      <c r="A38" s="91">
        <v>3</v>
      </c>
      <c r="B38" s="93" t="s">
        <v>8</v>
      </c>
      <c r="C38" s="95">
        <v>24750</v>
      </c>
      <c r="D38" s="56" t="s">
        <v>70</v>
      </c>
      <c r="E38" s="26">
        <v>4000</v>
      </c>
      <c r="F38" s="25">
        <v>4210</v>
      </c>
      <c r="G38" s="5" t="s">
        <v>50</v>
      </c>
      <c r="H38" s="25"/>
    </row>
    <row r="39" spans="1:9" s="29" customFormat="1" x14ac:dyDescent="0.2">
      <c r="A39" s="92"/>
      <c r="B39" s="94"/>
      <c r="C39" s="90"/>
      <c r="D39" s="56" t="s">
        <v>101</v>
      </c>
      <c r="E39" s="48">
        <v>2000</v>
      </c>
      <c r="F39" s="30">
        <v>4210</v>
      </c>
      <c r="G39" s="5" t="s">
        <v>50</v>
      </c>
      <c r="H39" s="25"/>
    </row>
    <row r="40" spans="1:9" s="29" customFormat="1" x14ac:dyDescent="0.2">
      <c r="A40" s="92"/>
      <c r="B40" s="94"/>
      <c r="C40" s="90"/>
      <c r="D40" s="56" t="s">
        <v>102</v>
      </c>
      <c r="E40" s="48">
        <v>6000</v>
      </c>
      <c r="F40" s="30">
        <v>4300</v>
      </c>
      <c r="G40" s="5" t="s">
        <v>51</v>
      </c>
      <c r="H40" s="25"/>
    </row>
    <row r="41" spans="1:9" s="29" customFormat="1" x14ac:dyDescent="0.2">
      <c r="A41" s="92"/>
      <c r="B41" s="94"/>
      <c r="C41" s="90"/>
      <c r="D41" s="56" t="s">
        <v>103</v>
      </c>
      <c r="E41" s="48">
        <v>3000</v>
      </c>
      <c r="F41" s="30">
        <v>4210</v>
      </c>
      <c r="G41" s="5" t="s">
        <v>50</v>
      </c>
      <c r="H41" s="25"/>
    </row>
    <row r="42" spans="1:9" s="29" customFormat="1" x14ac:dyDescent="0.2">
      <c r="A42" s="92"/>
      <c r="B42" s="94"/>
      <c r="C42" s="90"/>
      <c r="D42" s="56" t="s">
        <v>36</v>
      </c>
      <c r="E42" s="48">
        <v>600</v>
      </c>
      <c r="F42" s="30">
        <v>4260</v>
      </c>
      <c r="G42" s="5" t="s">
        <v>50</v>
      </c>
      <c r="H42" s="25"/>
    </row>
    <row r="43" spans="1:9" x14ac:dyDescent="0.2">
      <c r="A43" s="92"/>
      <c r="B43" s="94"/>
      <c r="C43" s="90"/>
      <c r="D43" s="56" t="s">
        <v>105</v>
      </c>
      <c r="E43" s="26">
        <v>3000</v>
      </c>
      <c r="F43" s="30">
        <v>4210</v>
      </c>
      <c r="G43" s="5" t="s">
        <v>49</v>
      </c>
      <c r="H43" s="30"/>
    </row>
    <row r="44" spans="1:9" x14ac:dyDescent="0.2">
      <c r="A44" s="92"/>
      <c r="B44" s="94"/>
      <c r="C44" s="90"/>
      <c r="D44" s="2" t="s">
        <v>69</v>
      </c>
      <c r="E44" s="45">
        <v>1000</v>
      </c>
      <c r="F44" s="30">
        <v>4170</v>
      </c>
      <c r="G44" s="5" t="s">
        <v>49</v>
      </c>
      <c r="H44" s="30"/>
    </row>
    <row r="45" spans="1:9" s="29" customFormat="1" x14ac:dyDescent="0.2">
      <c r="A45" s="92"/>
      <c r="B45" s="94"/>
      <c r="C45" s="90"/>
      <c r="D45" s="57" t="s">
        <v>104</v>
      </c>
      <c r="E45" s="45">
        <v>2675</v>
      </c>
      <c r="F45" s="30">
        <v>4210</v>
      </c>
      <c r="G45" s="30">
        <v>90095</v>
      </c>
      <c r="H45" s="25"/>
    </row>
    <row r="46" spans="1:9" s="29" customFormat="1" ht="25.5" x14ac:dyDescent="0.2">
      <c r="A46" s="92"/>
      <c r="B46" s="94"/>
      <c r="C46" s="90"/>
      <c r="D46" s="56" t="s">
        <v>159</v>
      </c>
      <c r="E46" s="45">
        <v>200</v>
      </c>
      <c r="F46" s="30">
        <v>4210</v>
      </c>
      <c r="G46" s="30">
        <v>92109</v>
      </c>
      <c r="H46" s="25"/>
    </row>
    <row r="47" spans="1:9" s="29" customFormat="1" ht="23.25" customHeight="1" x14ac:dyDescent="0.2">
      <c r="A47" s="92"/>
      <c r="B47" s="94"/>
      <c r="C47" s="90"/>
      <c r="D47" s="56" t="s">
        <v>158</v>
      </c>
      <c r="E47" s="45">
        <v>1200</v>
      </c>
      <c r="F47" s="30">
        <v>4220</v>
      </c>
      <c r="G47" s="30">
        <v>92109</v>
      </c>
      <c r="H47" s="25"/>
    </row>
    <row r="48" spans="1:9" ht="15" customHeight="1" x14ac:dyDescent="0.2">
      <c r="A48" s="101"/>
      <c r="B48" s="102"/>
      <c r="C48" s="103"/>
      <c r="D48" s="56" t="s">
        <v>71</v>
      </c>
      <c r="E48" s="43">
        <f>2475-1200-200</f>
        <v>1075</v>
      </c>
      <c r="F48" s="34">
        <v>4300</v>
      </c>
      <c r="G48" s="4" t="s">
        <v>50</v>
      </c>
      <c r="H48" s="32"/>
    </row>
    <row r="49" spans="1:8" x14ac:dyDescent="0.2">
      <c r="A49" s="96" t="s">
        <v>7</v>
      </c>
      <c r="B49" s="97"/>
      <c r="C49" s="97"/>
      <c r="D49" s="98"/>
      <c r="E49" s="49">
        <f>SUM(E38:E48)</f>
        <v>24750</v>
      </c>
      <c r="F49" s="32"/>
      <c r="G49" s="4"/>
      <c r="H49" s="32"/>
    </row>
    <row r="50" spans="1:8" s="29" customFormat="1" x14ac:dyDescent="0.2">
      <c r="A50" s="91">
        <v>4</v>
      </c>
      <c r="B50" s="93" t="s">
        <v>23</v>
      </c>
      <c r="C50" s="95">
        <v>15906</v>
      </c>
      <c r="D50" s="2" t="s">
        <v>164</v>
      </c>
      <c r="E50" s="28">
        <f>3000+7806</f>
        <v>10806</v>
      </c>
      <c r="F50" s="25">
        <v>6050</v>
      </c>
      <c r="G50" s="5" t="s">
        <v>48</v>
      </c>
      <c r="H50" s="25"/>
    </row>
    <row r="51" spans="1:8" ht="25.5" x14ac:dyDescent="0.2">
      <c r="A51" s="92"/>
      <c r="B51" s="94"/>
      <c r="C51" s="90"/>
      <c r="D51" s="2" t="s">
        <v>106</v>
      </c>
      <c r="E51" s="50">
        <f>1050-114-100-200</f>
        <v>636</v>
      </c>
      <c r="F51" s="30">
        <v>4170</v>
      </c>
      <c r="G51" s="5" t="s">
        <v>49</v>
      </c>
      <c r="H51" s="30"/>
    </row>
    <row r="52" spans="1:8" ht="25.5" x14ac:dyDescent="0.2">
      <c r="A52" s="92"/>
      <c r="B52" s="94"/>
      <c r="C52" s="90"/>
      <c r="D52" s="2" t="s">
        <v>152</v>
      </c>
      <c r="E52" s="50">
        <v>114</v>
      </c>
      <c r="F52" s="30">
        <v>4110</v>
      </c>
      <c r="G52" s="5" t="s">
        <v>49</v>
      </c>
      <c r="H52" s="30"/>
    </row>
    <row r="53" spans="1:8" x14ac:dyDescent="0.2">
      <c r="A53" s="92"/>
      <c r="B53" s="94"/>
      <c r="C53" s="90"/>
      <c r="D53" s="2" t="s">
        <v>153</v>
      </c>
      <c r="E53" s="50">
        <v>100</v>
      </c>
      <c r="F53" s="30">
        <v>4210</v>
      </c>
      <c r="G53" s="5" t="s">
        <v>49</v>
      </c>
      <c r="H53" s="30"/>
    </row>
    <row r="54" spans="1:8" x14ac:dyDescent="0.2">
      <c r="A54" s="92"/>
      <c r="B54" s="94"/>
      <c r="C54" s="90"/>
      <c r="D54" s="2" t="s">
        <v>154</v>
      </c>
      <c r="E54" s="50">
        <v>200</v>
      </c>
      <c r="F54" s="30">
        <v>4300</v>
      </c>
      <c r="G54" s="5" t="s">
        <v>49</v>
      </c>
      <c r="H54" s="30"/>
    </row>
    <row r="55" spans="1:8" x14ac:dyDescent="0.2">
      <c r="A55" s="92"/>
      <c r="B55" s="94"/>
      <c r="C55" s="90"/>
      <c r="D55" s="2" t="s">
        <v>76</v>
      </c>
      <c r="E55" s="50">
        <f>7806-7806</f>
        <v>0</v>
      </c>
      <c r="F55" s="25">
        <v>6050</v>
      </c>
      <c r="G55" s="5" t="s">
        <v>57</v>
      </c>
      <c r="H55" s="30"/>
    </row>
    <row r="56" spans="1:8" ht="38.25" x14ac:dyDescent="0.2">
      <c r="A56" s="92"/>
      <c r="B56" s="94"/>
      <c r="C56" s="90"/>
      <c r="D56" s="2" t="s">
        <v>107</v>
      </c>
      <c r="E56" s="50">
        <v>1300</v>
      </c>
      <c r="F56" s="30">
        <v>4210</v>
      </c>
      <c r="G56" s="30">
        <v>90095</v>
      </c>
      <c r="H56" s="30"/>
    </row>
    <row r="57" spans="1:8" x14ac:dyDescent="0.2">
      <c r="A57" s="92"/>
      <c r="B57" s="94"/>
      <c r="C57" s="90"/>
      <c r="D57" s="2" t="s">
        <v>72</v>
      </c>
      <c r="E57" s="50">
        <v>1000</v>
      </c>
      <c r="F57" s="25">
        <v>4220</v>
      </c>
      <c r="G57" s="5" t="s">
        <v>50</v>
      </c>
      <c r="H57" s="30"/>
    </row>
    <row r="58" spans="1:8" ht="25.5" x14ac:dyDescent="0.2">
      <c r="A58" s="101"/>
      <c r="B58" s="102"/>
      <c r="C58" s="103"/>
      <c r="D58" s="6" t="s">
        <v>108</v>
      </c>
      <c r="E58" s="43">
        <v>1750</v>
      </c>
      <c r="F58" s="30">
        <v>4210</v>
      </c>
      <c r="G58" s="5" t="s">
        <v>49</v>
      </c>
      <c r="H58" s="30"/>
    </row>
    <row r="59" spans="1:8" x14ac:dyDescent="0.2">
      <c r="A59" s="96" t="s">
        <v>7</v>
      </c>
      <c r="B59" s="97"/>
      <c r="C59" s="97"/>
      <c r="D59" s="89"/>
      <c r="E59" s="49">
        <f>SUM(E50:E58)</f>
        <v>15906</v>
      </c>
      <c r="F59" s="35"/>
      <c r="G59" s="31"/>
      <c r="H59" s="32"/>
    </row>
    <row r="60" spans="1:8" s="29" customFormat="1" x14ac:dyDescent="0.2">
      <c r="A60" s="91">
        <v>5</v>
      </c>
      <c r="B60" s="93" t="s">
        <v>9</v>
      </c>
      <c r="C60" s="95">
        <f>E60+E61+E62+E63+E64+E65+E66+E67+E68</f>
        <v>20526</v>
      </c>
      <c r="D60" s="23" t="s">
        <v>74</v>
      </c>
      <c r="E60" s="45">
        <v>600</v>
      </c>
      <c r="F60" s="25">
        <v>4260</v>
      </c>
      <c r="G60" s="5" t="s">
        <v>50</v>
      </c>
      <c r="H60" s="25"/>
    </row>
    <row r="61" spans="1:8" x14ac:dyDescent="0.2">
      <c r="A61" s="92"/>
      <c r="B61" s="94"/>
      <c r="C61" s="90"/>
      <c r="D61" s="58" t="s">
        <v>73</v>
      </c>
      <c r="E61" s="43">
        <v>400</v>
      </c>
      <c r="F61" s="25">
        <v>4210</v>
      </c>
      <c r="G61" s="5" t="s">
        <v>49</v>
      </c>
      <c r="H61" s="34"/>
    </row>
    <row r="62" spans="1:8" x14ac:dyDescent="0.2">
      <c r="A62" s="92"/>
      <c r="B62" s="94"/>
      <c r="C62" s="90"/>
      <c r="D62" s="3" t="s">
        <v>37</v>
      </c>
      <c r="E62" s="43">
        <f>2000-1000</f>
        <v>1000</v>
      </c>
      <c r="F62" s="30">
        <v>4210</v>
      </c>
      <c r="G62" s="5" t="s">
        <v>50</v>
      </c>
      <c r="H62" s="32"/>
    </row>
    <row r="63" spans="1:8" x14ac:dyDescent="0.2">
      <c r="A63" s="92"/>
      <c r="B63" s="94"/>
      <c r="C63" s="90"/>
      <c r="D63" s="3" t="s">
        <v>144</v>
      </c>
      <c r="E63" s="43">
        <f>1000+1100</f>
        <v>2100</v>
      </c>
      <c r="F63" s="30">
        <v>4220</v>
      </c>
      <c r="G63" s="5" t="s">
        <v>50</v>
      </c>
      <c r="H63" s="32"/>
    </row>
    <row r="64" spans="1:8" s="29" customFormat="1" ht="25.5" x14ac:dyDescent="0.2">
      <c r="A64" s="92"/>
      <c r="B64" s="94"/>
      <c r="C64" s="90"/>
      <c r="D64" s="6" t="s">
        <v>110</v>
      </c>
      <c r="E64" s="43">
        <v>1000</v>
      </c>
      <c r="F64" s="30">
        <v>4300</v>
      </c>
      <c r="G64" s="5" t="s">
        <v>51</v>
      </c>
      <c r="H64" s="25"/>
    </row>
    <row r="65" spans="1:8" x14ac:dyDescent="0.2">
      <c r="A65" s="92"/>
      <c r="B65" s="94"/>
      <c r="C65" s="90"/>
      <c r="D65" s="6" t="s">
        <v>109</v>
      </c>
      <c r="E65" s="43">
        <v>0</v>
      </c>
      <c r="F65" s="30">
        <v>6050</v>
      </c>
      <c r="G65" s="5" t="s">
        <v>51</v>
      </c>
      <c r="H65" s="32"/>
    </row>
    <row r="66" spans="1:8" ht="25.5" x14ac:dyDescent="0.2">
      <c r="A66" s="92"/>
      <c r="B66" s="94"/>
      <c r="C66" s="90"/>
      <c r="D66" s="6" t="s">
        <v>147</v>
      </c>
      <c r="E66" s="43">
        <f>5000-1100</f>
        <v>3900</v>
      </c>
      <c r="F66" s="30">
        <v>4270</v>
      </c>
      <c r="G66" s="5" t="s">
        <v>51</v>
      </c>
      <c r="H66" s="32"/>
    </row>
    <row r="67" spans="1:8" x14ac:dyDescent="0.2">
      <c r="A67" s="92"/>
      <c r="B67" s="94"/>
      <c r="C67" s="90"/>
      <c r="D67" s="6" t="s">
        <v>111</v>
      </c>
      <c r="E67" s="43">
        <v>7326</v>
      </c>
      <c r="F67" s="30">
        <v>4210</v>
      </c>
      <c r="G67" s="5" t="s">
        <v>50</v>
      </c>
      <c r="H67" s="32"/>
    </row>
    <row r="68" spans="1:8" x14ac:dyDescent="0.2">
      <c r="A68" s="92"/>
      <c r="B68" s="94"/>
      <c r="C68" s="90"/>
      <c r="D68" s="6" t="s">
        <v>112</v>
      </c>
      <c r="E68" s="43">
        <v>4200</v>
      </c>
      <c r="F68" s="30">
        <v>4210</v>
      </c>
      <c r="G68" s="30">
        <v>90095</v>
      </c>
      <c r="H68" s="32"/>
    </row>
    <row r="69" spans="1:8" x14ac:dyDescent="0.2">
      <c r="A69" s="96" t="s">
        <v>7</v>
      </c>
      <c r="B69" s="97"/>
      <c r="C69" s="97"/>
      <c r="D69" s="98"/>
      <c r="E69" s="51">
        <f>SUM(E60:E68)</f>
        <v>20526</v>
      </c>
      <c r="F69" s="34"/>
      <c r="G69" s="4"/>
      <c r="H69" s="32"/>
    </row>
    <row r="70" spans="1:8" s="29" customFormat="1" x14ac:dyDescent="0.2">
      <c r="A70" s="91">
        <v>6</v>
      </c>
      <c r="B70" s="93" t="s">
        <v>11</v>
      </c>
      <c r="C70" s="95">
        <v>35970</v>
      </c>
      <c r="D70" s="59" t="s">
        <v>113</v>
      </c>
      <c r="E70" s="43">
        <v>15000</v>
      </c>
      <c r="F70" s="25">
        <v>6050</v>
      </c>
      <c r="G70" s="5" t="s">
        <v>57</v>
      </c>
      <c r="H70" s="30"/>
    </row>
    <row r="71" spans="1:8" x14ac:dyDescent="0.2">
      <c r="A71" s="92"/>
      <c r="B71" s="94"/>
      <c r="C71" s="90"/>
      <c r="D71" s="59" t="s">
        <v>114</v>
      </c>
      <c r="E71" s="43">
        <v>8000</v>
      </c>
      <c r="F71" s="30">
        <v>4210</v>
      </c>
      <c r="G71" s="30">
        <v>90095</v>
      </c>
      <c r="H71" s="32"/>
    </row>
    <row r="72" spans="1:8" ht="25.5" x14ac:dyDescent="0.2">
      <c r="A72" s="92"/>
      <c r="B72" s="94"/>
      <c r="C72" s="90"/>
      <c r="D72" s="6" t="s">
        <v>115</v>
      </c>
      <c r="E72" s="43">
        <v>6000</v>
      </c>
      <c r="F72" s="30">
        <v>4270</v>
      </c>
      <c r="G72" s="5" t="s">
        <v>48</v>
      </c>
      <c r="H72" s="32"/>
    </row>
    <row r="73" spans="1:8" ht="25.5" x14ac:dyDescent="0.2">
      <c r="A73" s="92"/>
      <c r="B73" s="94"/>
      <c r="C73" s="90"/>
      <c r="D73" s="2" t="s">
        <v>116</v>
      </c>
      <c r="E73" s="45">
        <v>1000</v>
      </c>
      <c r="F73" s="25">
        <v>4170</v>
      </c>
      <c r="G73" s="5" t="s">
        <v>49</v>
      </c>
      <c r="H73" s="30"/>
    </row>
    <row r="74" spans="1:8" s="29" customFormat="1" x14ac:dyDescent="0.2">
      <c r="A74" s="92"/>
      <c r="B74" s="94"/>
      <c r="C74" s="90"/>
      <c r="D74" s="2" t="s">
        <v>117</v>
      </c>
      <c r="E74" s="45">
        <f>1000-150</f>
        <v>850</v>
      </c>
      <c r="F74" s="25">
        <v>4260</v>
      </c>
      <c r="G74" s="5" t="s">
        <v>50</v>
      </c>
      <c r="H74" s="30"/>
    </row>
    <row r="75" spans="1:8" s="29" customFormat="1" x14ac:dyDescent="0.2">
      <c r="A75" s="92"/>
      <c r="B75" s="94"/>
      <c r="C75" s="90"/>
      <c r="D75" s="2" t="s">
        <v>117</v>
      </c>
      <c r="E75" s="45">
        <v>150</v>
      </c>
      <c r="F75" s="25">
        <v>4300</v>
      </c>
      <c r="G75" s="5" t="s">
        <v>50</v>
      </c>
      <c r="H75" s="30"/>
    </row>
    <row r="76" spans="1:8" s="29" customFormat="1" x14ac:dyDescent="0.2">
      <c r="A76" s="92"/>
      <c r="B76" s="94"/>
      <c r="C76" s="90"/>
      <c r="D76" s="2" t="s">
        <v>118</v>
      </c>
      <c r="E76" s="45">
        <v>1000</v>
      </c>
      <c r="F76" s="25">
        <v>4220</v>
      </c>
      <c r="G76" s="5" t="s">
        <v>50</v>
      </c>
      <c r="H76" s="30"/>
    </row>
    <row r="77" spans="1:8" s="29" customFormat="1" x14ac:dyDescent="0.2">
      <c r="A77" s="92"/>
      <c r="B77" s="94"/>
      <c r="C77" s="90"/>
      <c r="D77" s="2" t="s">
        <v>119</v>
      </c>
      <c r="E77" s="45">
        <v>500</v>
      </c>
      <c r="F77" s="25">
        <v>4210</v>
      </c>
      <c r="G77" s="5" t="s">
        <v>50</v>
      </c>
      <c r="H77" s="30"/>
    </row>
    <row r="78" spans="1:8" s="29" customFormat="1" x14ac:dyDescent="0.2">
      <c r="A78" s="92"/>
      <c r="B78" s="94"/>
      <c r="C78" s="90"/>
      <c r="D78" s="2" t="s">
        <v>120</v>
      </c>
      <c r="E78" s="45">
        <v>2000</v>
      </c>
      <c r="F78" s="25">
        <v>4300</v>
      </c>
      <c r="G78" s="5" t="s">
        <v>50</v>
      </c>
      <c r="H78" s="30"/>
    </row>
    <row r="79" spans="1:8" s="29" customFormat="1" x14ac:dyDescent="0.2">
      <c r="A79" s="92"/>
      <c r="B79" s="94"/>
      <c r="C79" s="90"/>
      <c r="D79" s="2" t="s">
        <v>38</v>
      </c>
      <c r="E79" s="45">
        <v>800</v>
      </c>
      <c r="F79" s="25">
        <v>4210</v>
      </c>
      <c r="G79" s="5" t="s">
        <v>49</v>
      </c>
      <c r="H79" s="30"/>
    </row>
    <row r="80" spans="1:8" x14ac:dyDescent="0.2">
      <c r="A80" s="92"/>
      <c r="B80" s="94"/>
      <c r="C80" s="90"/>
      <c r="D80" s="7" t="s">
        <v>121</v>
      </c>
      <c r="E80" s="43">
        <v>670</v>
      </c>
      <c r="F80" s="32">
        <v>4210</v>
      </c>
      <c r="G80" s="32">
        <v>92109</v>
      </c>
      <c r="H80" s="32"/>
    </row>
    <row r="81" spans="1:9" x14ac:dyDescent="0.2">
      <c r="A81" s="96" t="s">
        <v>7</v>
      </c>
      <c r="B81" s="97"/>
      <c r="C81" s="97"/>
      <c r="D81" s="98"/>
      <c r="E81" s="51">
        <f>SUM(E70:E80)</f>
        <v>35970</v>
      </c>
      <c r="F81" s="34"/>
      <c r="G81" s="4"/>
      <c r="H81" s="32"/>
    </row>
    <row r="82" spans="1:9" s="29" customFormat="1" x14ac:dyDescent="0.2">
      <c r="A82" s="92">
        <v>7</v>
      </c>
      <c r="B82" s="94" t="s">
        <v>12</v>
      </c>
      <c r="C82" s="90">
        <v>39666</v>
      </c>
      <c r="D82" s="57" t="s">
        <v>123</v>
      </c>
      <c r="E82" s="45">
        <v>10000</v>
      </c>
      <c r="F82" s="30">
        <v>4270</v>
      </c>
      <c r="G82" s="5" t="s">
        <v>48</v>
      </c>
      <c r="H82" s="30"/>
    </row>
    <row r="83" spans="1:9" s="29" customFormat="1" x14ac:dyDescent="0.2">
      <c r="A83" s="92"/>
      <c r="B83" s="94"/>
      <c r="C83" s="90"/>
      <c r="D83" s="2" t="s">
        <v>122</v>
      </c>
      <c r="E83" s="43">
        <v>16000</v>
      </c>
      <c r="F83" s="25">
        <v>6050</v>
      </c>
      <c r="G83" s="5" t="s">
        <v>57</v>
      </c>
      <c r="H83" s="30"/>
    </row>
    <row r="84" spans="1:9" s="29" customFormat="1" x14ac:dyDescent="0.2">
      <c r="A84" s="92"/>
      <c r="B84" s="94"/>
      <c r="C84" s="90"/>
      <c r="D84" s="24" t="s">
        <v>143</v>
      </c>
      <c r="E84" s="43">
        <v>4500</v>
      </c>
      <c r="F84" s="25">
        <v>4210</v>
      </c>
      <c r="G84" s="5" t="s">
        <v>50</v>
      </c>
      <c r="H84" s="30"/>
    </row>
    <row r="85" spans="1:9" s="29" customFormat="1" x14ac:dyDescent="0.2">
      <c r="A85" s="92"/>
      <c r="B85" s="94"/>
      <c r="C85" s="90"/>
      <c r="D85" s="24" t="s">
        <v>43</v>
      </c>
      <c r="E85" s="43">
        <v>500</v>
      </c>
      <c r="F85" s="25">
        <v>4300</v>
      </c>
      <c r="G85" s="5" t="s">
        <v>50</v>
      </c>
      <c r="H85" s="30"/>
    </row>
    <row r="86" spans="1:9" x14ac:dyDescent="0.2">
      <c r="A86" s="92"/>
      <c r="B86" s="94"/>
      <c r="C86" s="90"/>
      <c r="D86" s="24" t="s">
        <v>77</v>
      </c>
      <c r="E86" s="45">
        <f>1300-28-186</f>
        <v>1086</v>
      </c>
      <c r="F86" s="30">
        <v>4170</v>
      </c>
      <c r="G86" s="5" t="s">
        <v>49</v>
      </c>
      <c r="H86" s="30"/>
      <c r="I86" s="29"/>
    </row>
    <row r="87" spans="1:9" x14ac:dyDescent="0.2">
      <c r="A87" s="92"/>
      <c r="B87" s="94"/>
      <c r="C87" s="90"/>
      <c r="D87" s="24" t="s">
        <v>156</v>
      </c>
      <c r="E87" s="45">
        <v>186</v>
      </c>
      <c r="F87" s="30">
        <v>4110</v>
      </c>
      <c r="G87" s="5" t="s">
        <v>49</v>
      </c>
      <c r="H87" s="30"/>
      <c r="I87" s="29"/>
    </row>
    <row r="88" spans="1:9" x14ac:dyDescent="0.2">
      <c r="A88" s="92"/>
      <c r="B88" s="94"/>
      <c r="C88" s="90"/>
      <c r="D88" s="24" t="s">
        <v>157</v>
      </c>
      <c r="E88" s="45">
        <v>28</v>
      </c>
      <c r="F88" s="30">
        <v>4120</v>
      </c>
      <c r="G88" s="5" t="s">
        <v>49</v>
      </c>
      <c r="H88" s="30"/>
      <c r="I88" s="29"/>
    </row>
    <row r="89" spans="1:9" x14ac:dyDescent="0.2">
      <c r="A89" s="92"/>
      <c r="B89" s="94"/>
      <c r="C89" s="90"/>
      <c r="D89" s="2" t="s">
        <v>78</v>
      </c>
      <c r="E89" s="45">
        <v>700</v>
      </c>
      <c r="F89" s="25">
        <v>4210</v>
      </c>
      <c r="G89" s="5" t="s">
        <v>49</v>
      </c>
      <c r="H89" s="34"/>
    </row>
    <row r="90" spans="1:9" x14ac:dyDescent="0.2">
      <c r="A90" s="92"/>
      <c r="B90" s="94"/>
      <c r="C90" s="90"/>
      <c r="D90" s="24" t="s">
        <v>79</v>
      </c>
      <c r="E90" s="45">
        <v>3000</v>
      </c>
      <c r="F90" s="30">
        <v>4210</v>
      </c>
      <c r="G90" s="5" t="s">
        <v>51</v>
      </c>
      <c r="H90" s="32"/>
    </row>
    <row r="91" spans="1:9" ht="25.5" x14ac:dyDescent="0.2">
      <c r="A91" s="92"/>
      <c r="B91" s="94"/>
      <c r="C91" s="90"/>
      <c r="D91" s="24" t="s">
        <v>124</v>
      </c>
      <c r="E91" s="45">
        <v>1166</v>
      </c>
      <c r="F91" s="30">
        <v>4210</v>
      </c>
      <c r="G91" s="5" t="s">
        <v>51</v>
      </c>
      <c r="H91" s="32"/>
    </row>
    <row r="92" spans="1:9" ht="38.25" x14ac:dyDescent="0.2">
      <c r="A92" s="92"/>
      <c r="B92" s="94"/>
      <c r="C92" s="90"/>
      <c r="D92" s="24" t="s">
        <v>58</v>
      </c>
      <c r="E92" s="45">
        <v>1000</v>
      </c>
      <c r="F92" s="30">
        <v>4300</v>
      </c>
      <c r="G92" s="5" t="s">
        <v>50</v>
      </c>
      <c r="H92" s="32"/>
    </row>
    <row r="93" spans="1:9" ht="25.5" x14ac:dyDescent="0.2">
      <c r="A93" s="92"/>
      <c r="B93" s="94"/>
      <c r="C93" s="90"/>
      <c r="D93" s="24" t="s">
        <v>59</v>
      </c>
      <c r="E93" s="45">
        <v>500</v>
      </c>
      <c r="F93" s="30">
        <v>4210</v>
      </c>
      <c r="G93" s="5" t="s">
        <v>50</v>
      </c>
      <c r="H93" s="32"/>
    </row>
    <row r="94" spans="1:9" ht="25.5" x14ac:dyDescent="0.2">
      <c r="A94" s="92"/>
      <c r="B94" s="94"/>
      <c r="C94" s="90"/>
      <c r="D94" s="2" t="s">
        <v>60</v>
      </c>
      <c r="E94" s="45">
        <v>1000</v>
      </c>
      <c r="F94" s="25">
        <v>4220</v>
      </c>
      <c r="G94" s="5" t="s">
        <v>50</v>
      </c>
      <c r="H94" s="32"/>
    </row>
    <row r="95" spans="1:9" x14ac:dyDescent="0.2">
      <c r="A95" s="96" t="s">
        <v>7</v>
      </c>
      <c r="B95" s="97"/>
      <c r="C95" s="97"/>
      <c r="D95" s="98"/>
      <c r="E95" s="51">
        <f>SUM(E82:E94)</f>
        <v>39666</v>
      </c>
      <c r="F95" s="34"/>
      <c r="G95" s="4"/>
      <c r="H95" s="32"/>
    </row>
    <row r="96" spans="1:9" x14ac:dyDescent="0.2">
      <c r="A96" s="91">
        <v>8</v>
      </c>
      <c r="B96" s="93" t="s">
        <v>10</v>
      </c>
      <c r="C96" s="95">
        <v>22968</v>
      </c>
      <c r="D96" s="2" t="s">
        <v>39</v>
      </c>
      <c r="E96" s="45">
        <v>10000</v>
      </c>
      <c r="F96" s="34">
        <v>6050</v>
      </c>
      <c r="G96" s="4" t="s">
        <v>57</v>
      </c>
      <c r="H96" s="32"/>
    </row>
    <row r="97" spans="1:8" x14ac:dyDescent="0.2">
      <c r="A97" s="92"/>
      <c r="B97" s="94"/>
      <c r="C97" s="90"/>
      <c r="D97" s="2" t="s">
        <v>28</v>
      </c>
      <c r="E97" s="45">
        <v>1800</v>
      </c>
      <c r="F97" s="34">
        <v>4210</v>
      </c>
      <c r="G97" s="4" t="s">
        <v>50</v>
      </c>
      <c r="H97" s="32"/>
    </row>
    <row r="98" spans="1:8" x14ac:dyDescent="0.2">
      <c r="A98" s="92"/>
      <c r="B98" s="94"/>
      <c r="C98" s="90"/>
      <c r="D98" s="2" t="s">
        <v>80</v>
      </c>
      <c r="E98" s="45">
        <v>450</v>
      </c>
      <c r="F98" s="34">
        <v>4210</v>
      </c>
      <c r="G98" s="4" t="s">
        <v>49</v>
      </c>
      <c r="H98" s="32"/>
    </row>
    <row r="99" spans="1:8" x14ac:dyDescent="0.2">
      <c r="A99" s="92"/>
      <c r="B99" s="94"/>
      <c r="C99" s="90"/>
      <c r="D99" s="2" t="s">
        <v>81</v>
      </c>
      <c r="E99" s="45">
        <f>500-74</f>
        <v>426</v>
      </c>
      <c r="F99" s="25">
        <v>4170</v>
      </c>
      <c r="G99" s="5" t="s">
        <v>49</v>
      </c>
      <c r="H99" s="32"/>
    </row>
    <row r="100" spans="1:8" ht="25.5" x14ac:dyDescent="0.2">
      <c r="A100" s="92"/>
      <c r="B100" s="94"/>
      <c r="C100" s="90"/>
      <c r="D100" s="2" t="s">
        <v>151</v>
      </c>
      <c r="E100" s="45">
        <v>74</v>
      </c>
      <c r="F100" s="25">
        <v>4110</v>
      </c>
      <c r="G100" s="5" t="s">
        <v>49</v>
      </c>
      <c r="H100" s="32"/>
    </row>
    <row r="101" spans="1:8" ht="25.5" x14ac:dyDescent="0.2">
      <c r="A101" s="92"/>
      <c r="B101" s="94"/>
      <c r="C101" s="90"/>
      <c r="D101" s="2" t="s">
        <v>62</v>
      </c>
      <c r="E101" s="45">
        <v>200</v>
      </c>
      <c r="F101" s="34">
        <v>4210</v>
      </c>
      <c r="G101" s="4" t="s">
        <v>50</v>
      </c>
      <c r="H101" s="32"/>
    </row>
    <row r="102" spans="1:8" ht="25.5" x14ac:dyDescent="0.2">
      <c r="A102" s="92"/>
      <c r="B102" s="94"/>
      <c r="C102" s="90"/>
      <c r="D102" s="2" t="s">
        <v>63</v>
      </c>
      <c r="E102" s="45">
        <v>1968</v>
      </c>
      <c r="F102" s="34">
        <v>4220</v>
      </c>
      <c r="G102" s="4" t="s">
        <v>50</v>
      </c>
      <c r="H102" s="32"/>
    </row>
    <row r="103" spans="1:8" ht="25.5" x14ac:dyDescent="0.2">
      <c r="A103" s="92"/>
      <c r="B103" s="94"/>
      <c r="C103" s="90"/>
      <c r="D103" s="2" t="s">
        <v>64</v>
      </c>
      <c r="E103" s="45">
        <v>800</v>
      </c>
      <c r="F103" s="34">
        <v>4300</v>
      </c>
      <c r="G103" s="4" t="s">
        <v>50</v>
      </c>
      <c r="H103" s="32"/>
    </row>
    <row r="104" spans="1:8" x14ac:dyDescent="0.2">
      <c r="A104" s="92"/>
      <c r="B104" s="94"/>
      <c r="C104" s="90"/>
      <c r="D104" s="2" t="s">
        <v>82</v>
      </c>
      <c r="E104" s="45">
        <f>3000-2000</f>
        <v>1000</v>
      </c>
      <c r="F104" s="32">
        <v>4210</v>
      </c>
      <c r="G104" s="25">
        <v>92109</v>
      </c>
      <c r="H104" s="32"/>
    </row>
    <row r="105" spans="1:8" x14ac:dyDescent="0.2">
      <c r="A105" s="92"/>
      <c r="B105" s="94"/>
      <c r="C105" s="90"/>
      <c r="D105" s="2" t="s">
        <v>146</v>
      </c>
      <c r="E105" s="45">
        <v>2000</v>
      </c>
      <c r="F105" s="32">
        <v>4210</v>
      </c>
      <c r="G105" s="25">
        <v>92109</v>
      </c>
      <c r="H105" s="32"/>
    </row>
    <row r="106" spans="1:8" x14ac:dyDescent="0.2">
      <c r="A106" s="92"/>
      <c r="B106" s="94"/>
      <c r="C106" s="90"/>
      <c r="D106" s="7" t="s">
        <v>125</v>
      </c>
      <c r="E106" s="43">
        <v>4250</v>
      </c>
      <c r="F106" s="30">
        <v>4300</v>
      </c>
      <c r="G106" s="30">
        <v>92109</v>
      </c>
      <c r="H106" s="32"/>
    </row>
    <row r="107" spans="1:8" ht="21.75" customHeight="1" x14ac:dyDescent="0.2">
      <c r="A107" s="109" t="s">
        <v>7</v>
      </c>
      <c r="B107" s="110"/>
      <c r="C107" s="110"/>
      <c r="D107" s="111"/>
      <c r="E107" s="51">
        <f>SUM(E96:E106)</f>
        <v>22968</v>
      </c>
      <c r="F107" s="32"/>
      <c r="G107" s="4"/>
      <c r="H107" s="32"/>
    </row>
    <row r="108" spans="1:8" s="29" customFormat="1" x14ac:dyDescent="0.2">
      <c r="A108" s="91">
        <v>9</v>
      </c>
      <c r="B108" s="93" t="s">
        <v>29</v>
      </c>
      <c r="C108" s="95">
        <v>19008</v>
      </c>
      <c r="D108" s="2" t="s">
        <v>83</v>
      </c>
      <c r="E108" s="50">
        <v>16208</v>
      </c>
      <c r="F108" s="25">
        <v>6050</v>
      </c>
      <c r="G108" s="5" t="s">
        <v>57</v>
      </c>
      <c r="H108" s="30"/>
    </row>
    <row r="109" spans="1:8" s="29" customFormat="1" x14ac:dyDescent="0.2">
      <c r="A109" s="92"/>
      <c r="B109" s="94"/>
      <c r="C109" s="90"/>
      <c r="D109" s="2" t="s">
        <v>24</v>
      </c>
      <c r="E109" s="28">
        <v>800</v>
      </c>
      <c r="F109" s="25">
        <v>4220</v>
      </c>
      <c r="G109" s="5" t="s">
        <v>50</v>
      </c>
      <c r="H109" s="30"/>
    </row>
    <row r="110" spans="1:8" s="29" customFormat="1" x14ac:dyDescent="0.2">
      <c r="A110" s="92"/>
      <c r="B110" s="94"/>
      <c r="C110" s="90"/>
      <c r="D110" s="57" t="s">
        <v>126</v>
      </c>
      <c r="E110" s="45">
        <v>2000</v>
      </c>
      <c r="F110" s="30">
        <v>4300</v>
      </c>
      <c r="G110" s="30">
        <v>90095</v>
      </c>
      <c r="H110" s="30"/>
    </row>
    <row r="111" spans="1:8" x14ac:dyDescent="0.2">
      <c r="A111" s="96" t="s">
        <v>7</v>
      </c>
      <c r="B111" s="97"/>
      <c r="C111" s="97"/>
      <c r="D111" s="98"/>
      <c r="E111" s="49">
        <f>SUM(E108:E110)</f>
        <v>19008</v>
      </c>
      <c r="F111" s="35"/>
      <c r="G111" s="31"/>
      <c r="H111" s="32"/>
    </row>
    <row r="112" spans="1:8" x14ac:dyDescent="0.2">
      <c r="A112" s="92"/>
      <c r="B112" s="94" t="s">
        <v>13</v>
      </c>
      <c r="C112" s="90">
        <v>29832</v>
      </c>
      <c r="D112" s="58" t="s">
        <v>84</v>
      </c>
      <c r="E112" s="43">
        <v>4000</v>
      </c>
      <c r="F112" s="32">
        <v>4210</v>
      </c>
      <c r="G112" s="4" t="s">
        <v>50</v>
      </c>
      <c r="H112" s="32"/>
    </row>
    <row r="113" spans="1:8" x14ac:dyDescent="0.2">
      <c r="A113" s="92"/>
      <c r="B113" s="94"/>
      <c r="C113" s="90"/>
      <c r="D113" s="58" t="s">
        <v>128</v>
      </c>
      <c r="E113" s="43">
        <v>8000</v>
      </c>
      <c r="F113" s="30">
        <v>4270</v>
      </c>
      <c r="G113" s="5" t="s">
        <v>48</v>
      </c>
      <c r="H113" s="32"/>
    </row>
    <row r="114" spans="1:8" x14ac:dyDescent="0.2">
      <c r="A114" s="92"/>
      <c r="B114" s="94"/>
      <c r="C114" s="90"/>
      <c r="D114" s="58" t="s">
        <v>40</v>
      </c>
      <c r="E114" s="43">
        <v>10000</v>
      </c>
      <c r="F114" s="25">
        <v>6050</v>
      </c>
      <c r="G114" s="5" t="s">
        <v>57</v>
      </c>
      <c r="H114" s="32"/>
    </row>
    <row r="115" spans="1:8" x14ac:dyDescent="0.2">
      <c r="A115" s="92"/>
      <c r="B115" s="94"/>
      <c r="C115" s="90"/>
      <c r="D115" s="58" t="s">
        <v>30</v>
      </c>
      <c r="E115" s="43">
        <v>500</v>
      </c>
      <c r="F115" s="32">
        <v>4270</v>
      </c>
      <c r="G115" s="4" t="s">
        <v>50</v>
      </c>
      <c r="H115" s="32"/>
    </row>
    <row r="116" spans="1:8" ht="25.5" x14ac:dyDescent="0.2">
      <c r="A116" s="92"/>
      <c r="B116" s="94"/>
      <c r="C116" s="90"/>
      <c r="D116" s="58" t="s">
        <v>85</v>
      </c>
      <c r="E116" s="43">
        <f>3500-1500</f>
        <v>2000</v>
      </c>
      <c r="F116" s="32">
        <v>4220</v>
      </c>
      <c r="G116" s="4" t="s">
        <v>50</v>
      </c>
      <c r="H116" s="32"/>
    </row>
    <row r="117" spans="1:8" ht="25.5" x14ac:dyDescent="0.2">
      <c r="A117" s="92"/>
      <c r="B117" s="94"/>
      <c r="C117" s="90"/>
      <c r="D117" s="58" t="s">
        <v>86</v>
      </c>
      <c r="E117" s="43">
        <f>3000+1500</f>
        <v>4500</v>
      </c>
      <c r="F117" s="30">
        <v>4300</v>
      </c>
      <c r="G117" s="5" t="s">
        <v>50</v>
      </c>
      <c r="H117" s="32"/>
    </row>
    <row r="118" spans="1:8" ht="25.5" x14ac:dyDescent="0.2">
      <c r="A118" s="92"/>
      <c r="B118" s="94"/>
      <c r="C118" s="90"/>
      <c r="D118" s="23" t="s">
        <v>127</v>
      </c>
      <c r="E118" s="45">
        <v>832</v>
      </c>
      <c r="F118" s="30">
        <v>4170</v>
      </c>
      <c r="G118" s="5" t="s">
        <v>49</v>
      </c>
      <c r="H118" s="32"/>
    </row>
    <row r="119" spans="1:8" x14ac:dyDescent="0.2">
      <c r="A119" s="96" t="s">
        <v>14</v>
      </c>
      <c r="B119" s="97"/>
      <c r="C119" s="97"/>
      <c r="D119" s="98"/>
      <c r="E119" s="51">
        <f>SUM(E112:E118)</f>
        <v>29832</v>
      </c>
      <c r="F119" s="32"/>
      <c r="G119" s="4"/>
      <c r="H119" s="32"/>
    </row>
    <row r="120" spans="1:8" s="29" customFormat="1" x14ac:dyDescent="0.2">
      <c r="A120" s="91">
        <v>11</v>
      </c>
      <c r="B120" s="93" t="s">
        <v>15</v>
      </c>
      <c r="C120" s="95">
        <v>29568</v>
      </c>
      <c r="D120" s="2" t="s">
        <v>87</v>
      </c>
      <c r="E120" s="43">
        <v>3000</v>
      </c>
      <c r="F120" s="34">
        <v>4210</v>
      </c>
      <c r="G120" s="4" t="s">
        <v>50</v>
      </c>
      <c r="H120" s="30"/>
    </row>
    <row r="121" spans="1:8" x14ac:dyDescent="0.2">
      <c r="A121" s="92"/>
      <c r="B121" s="94"/>
      <c r="C121" s="90"/>
      <c r="D121" s="2" t="s">
        <v>42</v>
      </c>
      <c r="E121" s="43">
        <v>800</v>
      </c>
      <c r="F121" s="34">
        <v>4260</v>
      </c>
      <c r="G121" s="4" t="s">
        <v>50</v>
      </c>
      <c r="H121" s="32"/>
    </row>
    <row r="122" spans="1:8" x14ac:dyDescent="0.2">
      <c r="A122" s="92"/>
      <c r="B122" s="94"/>
      <c r="C122" s="90"/>
      <c r="D122" s="2" t="s">
        <v>43</v>
      </c>
      <c r="E122" s="43">
        <v>600</v>
      </c>
      <c r="F122" s="32">
        <v>4300</v>
      </c>
      <c r="G122" s="4" t="s">
        <v>50</v>
      </c>
      <c r="H122" s="32"/>
    </row>
    <row r="123" spans="1:8" x14ac:dyDescent="0.2">
      <c r="A123" s="92"/>
      <c r="B123" s="94"/>
      <c r="C123" s="90"/>
      <c r="D123" s="2" t="s">
        <v>88</v>
      </c>
      <c r="E123" s="43">
        <v>800</v>
      </c>
      <c r="F123" s="34">
        <v>4210</v>
      </c>
      <c r="G123" s="4" t="s">
        <v>49</v>
      </c>
      <c r="H123" s="32"/>
    </row>
    <row r="124" spans="1:8" x14ac:dyDescent="0.2">
      <c r="A124" s="92"/>
      <c r="B124" s="94"/>
      <c r="C124" s="90"/>
      <c r="D124" s="2" t="s">
        <v>41</v>
      </c>
      <c r="E124" s="43">
        <v>10000</v>
      </c>
      <c r="F124" s="25">
        <v>6050</v>
      </c>
      <c r="G124" s="5" t="s">
        <v>57</v>
      </c>
      <c r="H124" s="32"/>
    </row>
    <row r="125" spans="1:8" x14ac:dyDescent="0.2">
      <c r="A125" s="92"/>
      <c r="B125" s="94"/>
      <c r="C125" s="90"/>
      <c r="D125" s="2" t="s">
        <v>89</v>
      </c>
      <c r="E125" s="43">
        <v>1300</v>
      </c>
      <c r="F125" s="25">
        <v>4300</v>
      </c>
      <c r="G125" s="5" t="s">
        <v>50</v>
      </c>
      <c r="H125" s="32"/>
    </row>
    <row r="126" spans="1:8" x14ac:dyDescent="0.2">
      <c r="A126" s="92"/>
      <c r="B126" s="94"/>
      <c r="C126" s="90"/>
      <c r="D126" s="2" t="s">
        <v>89</v>
      </c>
      <c r="E126" s="43">
        <f>3000-1300</f>
        <v>1700</v>
      </c>
      <c r="F126" s="30">
        <v>4220</v>
      </c>
      <c r="G126" s="5" t="s">
        <v>50</v>
      </c>
      <c r="H126" s="32"/>
    </row>
    <row r="127" spans="1:8" x14ac:dyDescent="0.2">
      <c r="A127" s="92"/>
      <c r="B127" s="94"/>
      <c r="C127" s="90"/>
      <c r="D127" s="2" t="s">
        <v>129</v>
      </c>
      <c r="E127" s="43">
        <v>2600</v>
      </c>
      <c r="F127" s="30">
        <v>4300</v>
      </c>
      <c r="G127" s="5" t="s">
        <v>51</v>
      </c>
      <c r="H127" s="32"/>
    </row>
    <row r="128" spans="1:8" x14ac:dyDescent="0.2">
      <c r="A128" s="92"/>
      <c r="B128" s="94"/>
      <c r="C128" s="90"/>
      <c r="D128" s="2" t="s">
        <v>75</v>
      </c>
      <c r="E128" s="43">
        <v>8768</v>
      </c>
      <c r="F128" s="30">
        <v>4210</v>
      </c>
      <c r="G128" s="5" t="s">
        <v>51</v>
      </c>
      <c r="H128" s="32"/>
    </row>
    <row r="129" spans="1:8" x14ac:dyDescent="0.2">
      <c r="A129" s="96" t="s">
        <v>7</v>
      </c>
      <c r="B129" s="97"/>
      <c r="C129" s="97"/>
      <c r="D129" s="98"/>
      <c r="E129" s="51">
        <f>SUM(E120:E128)</f>
        <v>29568</v>
      </c>
      <c r="F129" s="32"/>
      <c r="G129" s="4"/>
      <c r="H129" s="32"/>
    </row>
    <row r="130" spans="1:8" s="29" customFormat="1" x14ac:dyDescent="0.2">
      <c r="A130" s="91">
        <v>12</v>
      </c>
      <c r="B130" s="93" t="s">
        <v>16</v>
      </c>
      <c r="C130" s="95">
        <v>34716</v>
      </c>
      <c r="D130" s="2" t="s">
        <v>92</v>
      </c>
      <c r="E130" s="45">
        <f>3000-25-125</f>
        <v>2850</v>
      </c>
      <c r="F130" s="30">
        <v>4210</v>
      </c>
      <c r="G130" s="5" t="s">
        <v>50</v>
      </c>
      <c r="H130" s="30"/>
    </row>
    <row r="131" spans="1:8" s="29" customFormat="1" x14ac:dyDescent="0.2">
      <c r="A131" s="92"/>
      <c r="B131" s="94"/>
      <c r="C131" s="90"/>
      <c r="D131" s="2" t="s">
        <v>43</v>
      </c>
      <c r="E131" s="45">
        <f>230-230</f>
        <v>0</v>
      </c>
      <c r="F131" s="30">
        <v>4300</v>
      </c>
      <c r="G131" s="5" t="s">
        <v>50</v>
      </c>
      <c r="H131" s="30"/>
    </row>
    <row r="132" spans="1:8" s="29" customFormat="1" x14ac:dyDescent="0.2">
      <c r="A132" s="92"/>
      <c r="B132" s="94"/>
      <c r="C132" s="90"/>
      <c r="D132" s="2" t="s">
        <v>130</v>
      </c>
      <c r="E132" s="45">
        <v>400</v>
      </c>
      <c r="F132" s="30">
        <v>4260</v>
      </c>
      <c r="G132" s="5" t="s">
        <v>50</v>
      </c>
      <c r="H132" s="30"/>
    </row>
    <row r="133" spans="1:8" s="29" customFormat="1" x14ac:dyDescent="0.2">
      <c r="A133" s="92"/>
      <c r="B133" s="94"/>
      <c r="C133" s="90"/>
      <c r="D133" s="2" t="s">
        <v>131</v>
      </c>
      <c r="E133" s="45">
        <f>4600-1370-105</f>
        <v>3125</v>
      </c>
      <c r="F133" s="30">
        <v>4210</v>
      </c>
      <c r="G133" s="5" t="s">
        <v>50</v>
      </c>
      <c r="H133" s="30"/>
    </row>
    <row r="134" spans="1:8" s="29" customFormat="1" ht="13.5" customHeight="1" x14ac:dyDescent="0.2">
      <c r="A134" s="92"/>
      <c r="B134" s="94"/>
      <c r="C134" s="90"/>
      <c r="D134" s="2" t="s">
        <v>132</v>
      </c>
      <c r="E134" s="45">
        <f>1000-148</f>
        <v>852</v>
      </c>
      <c r="F134" s="30">
        <v>4170</v>
      </c>
      <c r="G134" s="5" t="s">
        <v>49</v>
      </c>
      <c r="H134" s="32"/>
    </row>
    <row r="135" spans="1:8" ht="17.25" customHeight="1" x14ac:dyDescent="0.2">
      <c r="A135" s="92"/>
      <c r="B135" s="94"/>
      <c r="C135" s="90"/>
      <c r="D135" s="2" t="s">
        <v>150</v>
      </c>
      <c r="E135" s="45">
        <v>148</v>
      </c>
      <c r="F135" s="30">
        <v>4110</v>
      </c>
      <c r="G135" s="5" t="s">
        <v>49</v>
      </c>
      <c r="H135" s="32"/>
    </row>
    <row r="136" spans="1:8" ht="16.5" customHeight="1" x14ac:dyDescent="0.2">
      <c r="A136" s="92"/>
      <c r="B136" s="94"/>
      <c r="C136" s="90"/>
      <c r="D136" s="2" t="s">
        <v>91</v>
      </c>
      <c r="E136" s="43">
        <v>4000</v>
      </c>
      <c r="F136" s="32">
        <v>4220</v>
      </c>
      <c r="G136" s="4" t="s">
        <v>50</v>
      </c>
      <c r="H136" s="32"/>
    </row>
    <row r="137" spans="1:8" ht="16.5" customHeight="1" x14ac:dyDescent="0.2">
      <c r="A137" s="92"/>
      <c r="B137" s="94"/>
      <c r="C137" s="90"/>
      <c r="D137" s="2" t="s">
        <v>160</v>
      </c>
      <c r="E137" s="43">
        <v>450</v>
      </c>
      <c r="F137" s="32">
        <v>4210</v>
      </c>
      <c r="G137" s="4" t="s">
        <v>50</v>
      </c>
      <c r="H137" s="32"/>
    </row>
    <row r="138" spans="1:8" ht="12" customHeight="1" x14ac:dyDescent="0.2">
      <c r="A138" s="80"/>
      <c r="B138" s="75"/>
      <c r="C138" s="77"/>
      <c r="D138" s="2" t="s">
        <v>161</v>
      </c>
      <c r="E138" s="43">
        <f>1370-70</f>
        <v>1300</v>
      </c>
      <c r="F138" s="32">
        <v>4300</v>
      </c>
      <c r="G138" s="4" t="s">
        <v>50</v>
      </c>
      <c r="H138" s="32"/>
    </row>
    <row r="139" spans="1:8" x14ac:dyDescent="0.2">
      <c r="A139" s="80"/>
      <c r="B139" s="75"/>
      <c r="C139" s="77"/>
      <c r="D139" s="2" t="s">
        <v>44</v>
      </c>
      <c r="E139" s="43">
        <f>600+105</f>
        <v>705</v>
      </c>
      <c r="F139" s="32">
        <v>4270</v>
      </c>
      <c r="G139" s="4" t="s">
        <v>50</v>
      </c>
      <c r="H139" s="32"/>
    </row>
    <row r="140" spans="1:8" ht="25.5" x14ac:dyDescent="0.2">
      <c r="A140" s="80"/>
      <c r="B140" s="76"/>
      <c r="C140" s="78"/>
      <c r="D140" s="2" t="s">
        <v>133</v>
      </c>
      <c r="E140" s="43">
        <v>20886</v>
      </c>
      <c r="F140" s="32">
        <v>6050</v>
      </c>
      <c r="G140" s="4" t="s">
        <v>50</v>
      </c>
      <c r="H140" s="32"/>
    </row>
    <row r="141" spans="1:8" x14ac:dyDescent="0.2">
      <c r="A141" s="72" t="s">
        <v>7</v>
      </c>
      <c r="B141" s="73"/>
      <c r="C141" s="73"/>
      <c r="D141" s="74"/>
      <c r="E141" s="51">
        <f>SUM(E130:E140)</f>
        <v>34716</v>
      </c>
      <c r="F141" s="32"/>
      <c r="G141" s="4"/>
      <c r="H141" s="32"/>
    </row>
    <row r="142" spans="1:8" x14ac:dyDescent="0.2">
      <c r="A142" s="92"/>
      <c r="B142" s="94" t="s">
        <v>17</v>
      </c>
      <c r="C142" s="90">
        <v>19998</v>
      </c>
      <c r="D142" s="2" t="s">
        <v>32</v>
      </c>
      <c r="E142" s="43">
        <v>800</v>
      </c>
      <c r="F142" s="32">
        <v>4210</v>
      </c>
      <c r="G142" s="4" t="s">
        <v>49</v>
      </c>
      <c r="H142" s="32"/>
    </row>
    <row r="143" spans="1:8" s="29" customFormat="1" x14ac:dyDescent="0.2">
      <c r="A143" s="92"/>
      <c r="B143" s="94"/>
      <c r="C143" s="90"/>
      <c r="D143" s="2" t="s">
        <v>90</v>
      </c>
      <c r="E143" s="45">
        <f>1000-148</f>
        <v>852</v>
      </c>
      <c r="F143" s="30">
        <v>4170</v>
      </c>
      <c r="G143" s="5" t="s">
        <v>49</v>
      </c>
      <c r="H143" s="32"/>
    </row>
    <row r="144" spans="1:8" ht="25.5" x14ac:dyDescent="0.2">
      <c r="A144" s="92"/>
      <c r="B144" s="94"/>
      <c r="C144" s="90"/>
      <c r="D144" s="2" t="s">
        <v>148</v>
      </c>
      <c r="E144" s="45">
        <v>148</v>
      </c>
      <c r="F144" s="29">
        <v>4110</v>
      </c>
      <c r="G144" s="5" t="s">
        <v>149</v>
      </c>
      <c r="H144" s="32"/>
    </row>
    <row r="145" spans="1:8" x14ac:dyDescent="0.2">
      <c r="A145" s="92"/>
      <c r="B145" s="94"/>
      <c r="C145" s="90"/>
      <c r="D145" s="2" t="s">
        <v>134</v>
      </c>
      <c r="E145" s="43">
        <v>300</v>
      </c>
      <c r="F145" s="32">
        <v>4270</v>
      </c>
      <c r="G145" s="4" t="s">
        <v>49</v>
      </c>
      <c r="H145" s="32"/>
    </row>
    <row r="146" spans="1:8" x14ac:dyDescent="0.2">
      <c r="A146" s="92"/>
      <c r="B146" s="94"/>
      <c r="C146" s="90"/>
      <c r="D146" s="2" t="s">
        <v>45</v>
      </c>
      <c r="E146" s="43">
        <v>200</v>
      </c>
      <c r="F146" s="30">
        <v>4210</v>
      </c>
      <c r="G146" s="5" t="s">
        <v>49</v>
      </c>
      <c r="H146" s="32"/>
    </row>
    <row r="147" spans="1:8" x14ac:dyDescent="0.2">
      <c r="A147" s="92"/>
      <c r="B147" s="94"/>
      <c r="C147" s="90"/>
      <c r="D147" s="36" t="s">
        <v>135</v>
      </c>
      <c r="E147" s="48">
        <v>200</v>
      </c>
      <c r="F147" s="14">
        <v>4210</v>
      </c>
      <c r="G147" s="37" t="s">
        <v>49</v>
      </c>
      <c r="H147" s="32"/>
    </row>
    <row r="148" spans="1:8" x14ac:dyDescent="0.2">
      <c r="A148" s="92"/>
      <c r="B148" s="94"/>
      <c r="C148" s="90"/>
      <c r="D148" s="7" t="s">
        <v>114</v>
      </c>
      <c r="E148" s="43">
        <f>5000-5000</f>
        <v>0</v>
      </c>
      <c r="F148" s="30">
        <v>4210</v>
      </c>
      <c r="G148" s="30">
        <v>90095</v>
      </c>
      <c r="H148" s="32"/>
    </row>
    <row r="149" spans="1:8" x14ac:dyDescent="0.2">
      <c r="A149" s="92"/>
      <c r="B149" s="94"/>
      <c r="C149" s="90"/>
      <c r="D149" s="7" t="s">
        <v>136</v>
      </c>
      <c r="E149" s="43">
        <f>9948+5000</f>
        <v>14948</v>
      </c>
      <c r="F149" s="30">
        <v>4300</v>
      </c>
      <c r="G149" s="30">
        <v>90095</v>
      </c>
      <c r="H149" s="32"/>
    </row>
    <row r="150" spans="1:8" ht="38.25" x14ac:dyDescent="0.2">
      <c r="A150" s="92"/>
      <c r="B150" s="94"/>
      <c r="C150" s="90"/>
      <c r="D150" s="2" t="s">
        <v>137</v>
      </c>
      <c r="E150" s="43">
        <v>800</v>
      </c>
      <c r="F150" s="32">
        <v>4220</v>
      </c>
      <c r="G150" s="4" t="s">
        <v>50</v>
      </c>
      <c r="H150" s="32"/>
    </row>
    <row r="151" spans="1:8" x14ac:dyDescent="0.2">
      <c r="A151" s="92"/>
      <c r="B151" s="94"/>
      <c r="C151" s="90"/>
      <c r="D151" s="7" t="s">
        <v>138</v>
      </c>
      <c r="E151" s="43">
        <v>400</v>
      </c>
      <c r="F151" s="32">
        <v>4210</v>
      </c>
      <c r="G151" s="32">
        <v>92109</v>
      </c>
      <c r="H151" s="32"/>
    </row>
    <row r="152" spans="1:8" ht="12.75" customHeight="1" x14ac:dyDescent="0.2">
      <c r="A152" s="92"/>
      <c r="B152" s="94"/>
      <c r="C152" s="90"/>
      <c r="D152" s="2" t="s">
        <v>139</v>
      </c>
      <c r="E152" s="43">
        <v>1000</v>
      </c>
      <c r="F152" s="30">
        <v>4300</v>
      </c>
      <c r="G152" s="5" t="s">
        <v>50</v>
      </c>
      <c r="H152" s="32"/>
    </row>
    <row r="153" spans="1:8" ht="25.5" x14ac:dyDescent="0.2">
      <c r="A153" s="81"/>
      <c r="B153" s="75"/>
      <c r="C153" s="77"/>
      <c r="D153" s="24" t="s">
        <v>140</v>
      </c>
      <c r="E153" s="52">
        <v>350</v>
      </c>
      <c r="F153" s="30">
        <v>4210</v>
      </c>
      <c r="G153" s="5" t="s">
        <v>141</v>
      </c>
      <c r="H153" s="32"/>
    </row>
    <row r="154" spans="1:8" ht="18.75" customHeight="1" x14ac:dyDescent="0.2">
      <c r="A154" s="87" t="s">
        <v>7</v>
      </c>
      <c r="B154" s="88"/>
      <c r="C154" s="88"/>
      <c r="D154" s="89"/>
      <c r="E154" s="51">
        <f>SUM(E142:E153)</f>
        <v>19998</v>
      </c>
      <c r="F154" s="32"/>
      <c r="G154" s="4"/>
      <c r="H154" s="32"/>
    </row>
    <row r="155" spans="1:8" ht="22.5" customHeight="1" x14ac:dyDescent="0.2">
      <c r="A155" s="84" t="s">
        <v>22</v>
      </c>
      <c r="B155" s="85"/>
      <c r="C155" s="85"/>
      <c r="D155" s="86"/>
      <c r="E155" s="53">
        <f>E20+E37+E49+E59+E69+E81+E95+E107+E111+E119+E129+E141+E154</f>
        <v>358183</v>
      </c>
      <c r="F155" s="32"/>
      <c r="G155" s="4"/>
      <c r="H155" s="32"/>
    </row>
    <row r="156" spans="1:8" x14ac:dyDescent="0.2">
      <c r="B156" s="79"/>
      <c r="C156" s="82"/>
    </row>
    <row r="157" spans="1:8" x14ac:dyDescent="0.2">
      <c r="B157" s="83"/>
      <c r="C157" s="55"/>
    </row>
    <row r="158" spans="1:8" x14ac:dyDescent="0.2">
      <c r="B158" s="55"/>
    </row>
    <row r="162" spans="1:6" x14ac:dyDescent="0.2">
      <c r="A162" s="8"/>
      <c r="D162" s="61"/>
      <c r="E162" s="10"/>
    </row>
    <row r="163" spans="1:6" x14ac:dyDescent="0.2">
      <c r="A163" s="8"/>
      <c r="D163" s="61"/>
      <c r="E163" s="10"/>
      <c r="F163" s="8"/>
    </row>
    <row r="164" spans="1:6" x14ac:dyDescent="0.2">
      <c r="A164" s="8"/>
      <c r="C164" s="10"/>
      <c r="D164" s="61"/>
      <c r="E164" s="10"/>
      <c r="F164" s="8"/>
    </row>
    <row r="165" spans="1:6" x14ac:dyDescent="0.2">
      <c r="A165" s="8"/>
      <c r="B165" s="9"/>
      <c r="C165" s="10"/>
      <c r="D165" s="61"/>
      <c r="E165" s="10"/>
      <c r="F165" s="8"/>
    </row>
    <row r="166" spans="1:6" x14ac:dyDescent="0.2">
      <c r="A166" s="8"/>
      <c r="B166" s="9"/>
      <c r="C166" s="10"/>
      <c r="D166" s="61"/>
      <c r="E166" s="10"/>
      <c r="F166" s="8"/>
    </row>
    <row r="167" spans="1:6" x14ac:dyDescent="0.2">
      <c r="A167" s="8"/>
      <c r="B167" s="9"/>
      <c r="C167" s="10"/>
      <c r="D167" s="62"/>
      <c r="E167" s="10"/>
      <c r="F167" s="8"/>
    </row>
    <row r="168" spans="1:6" x14ac:dyDescent="0.2">
      <c r="A168" s="8"/>
      <c r="B168" s="9"/>
      <c r="C168" s="10"/>
      <c r="D168" s="62"/>
      <c r="E168" s="10"/>
      <c r="F168" s="11"/>
    </row>
    <row r="169" spans="1:6" x14ac:dyDescent="0.2">
      <c r="A169" s="8"/>
      <c r="B169" s="9"/>
      <c r="C169" s="10"/>
      <c r="D169" s="62"/>
      <c r="E169" s="10"/>
      <c r="F169" s="11"/>
    </row>
    <row r="170" spans="1:6" x14ac:dyDescent="0.2">
      <c r="A170" s="8"/>
      <c r="B170" s="9"/>
      <c r="C170" s="10"/>
      <c r="D170" s="62"/>
      <c r="E170" s="10"/>
      <c r="F170" s="11"/>
    </row>
    <row r="171" spans="1:6" x14ac:dyDescent="0.2">
      <c r="A171" s="8"/>
      <c r="B171" s="9"/>
      <c r="C171" s="10"/>
      <c r="D171" s="62"/>
      <c r="E171" s="10"/>
      <c r="F171" s="11"/>
    </row>
    <row r="172" spans="1:6" x14ac:dyDescent="0.2">
      <c r="A172" s="8"/>
      <c r="B172" s="9"/>
      <c r="C172" s="10"/>
      <c r="D172" s="62"/>
      <c r="E172" s="10"/>
      <c r="F172" s="11"/>
    </row>
    <row r="173" spans="1:6" x14ac:dyDescent="0.2">
      <c r="A173" s="8"/>
      <c r="B173" s="9"/>
      <c r="C173" s="10"/>
      <c r="D173" s="61"/>
      <c r="E173" s="10"/>
      <c r="F173" s="11"/>
    </row>
    <row r="174" spans="1:6" x14ac:dyDescent="0.2">
      <c r="A174" s="8"/>
      <c r="B174" s="9"/>
      <c r="C174" s="10"/>
      <c r="D174" s="61"/>
      <c r="E174" s="10"/>
      <c r="F174" s="8"/>
    </row>
    <row r="175" spans="1:6" x14ac:dyDescent="0.2">
      <c r="A175" s="8"/>
      <c r="B175" s="9"/>
      <c r="C175" s="10"/>
      <c r="D175" s="63"/>
      <c r="E175" s="13"/>
      <c r="F175" s="8"/>
    </row>
    <row r="176" spans="1:6" x14ac:dyDescent="0.2">
      <c r="A176" s="8"/>
      <c r="B176" s="9"/>
      <c r="C176" s="10"/>
      <c r="D176" s="61"/>
      <c r="E176" s="10"/>
      <c r="F176" s="12"/>
    </row>
    <row r="177" spans="2:6" x14ac:dyDescent="0.2">
      <c r="B177" s="9"/>
      <c r="C177" s="10"/>
      <c r="F177" s="8"/>
    </row>
    <row r="178" spans="2:6" x14ac:dyDescent="0.2">
      <c r="B178" s="55"/>
      <c r="C178" s="10"/>
    </row>
    <row r="179" spans="2:6" x14ac:dyDescent="0.2">
      <c r="B179" s="9"/>
    </row>
  </sheetData>
  <mergeCells count="59">
    <mergeCell ref="A10:A12"/>
    <mergeCell ref="B10:B12"/>
    <mergeCell ref="A95:D95"/>
    <mergeCell ref="A142:A152"/>
    <mergeCell ref="B142:B152"/>
    <mergeCell ref="C142:C152"/>
    <mergeCell ref="A119:D119"/>
    <mergeCell ref="A129:D129"/>
    <mergeCell ref="A13:A19"/>
    <mergeCell ref="A20:D20"/>
    <mergeCell ref="A37:D37"/>
    <mergeCell ref="A49:D49"/>
    <mergeCell ref="A107:D107"/>
    <mergeCell ref="A120:A128"/>
    <mergeCell ref="B120:B128"/>
    <mergeCell ref="C120:C128"/>
    <mergeCell ref="A59:D59"/>
    <mergeCell ref="A130:A137"/>
    <mergeCell ref="B130:B137"/>
    <mergeCell ref="C130:C137"/>
    <mergeCell ref="A108:A110"/>
    <mergeCell ref="B108:B110"/>
    <mergeCell ref="C108:C110"/>
    <mergeCell ref="A112:A118"/>
    <mergeCell ref="B112:B118"/>
    <mergeCell ref="C112:C118"/>
    <mergeCell ref="A111:D111"/>
    <mergeCell ref="A7:H9"/>
    <mergeCell ref="A50:A58"/>
    <mergeCell ref="B50:B58"/>
    <mergeCell ref="C50:C58"/>
    <mergeCell ref="A60:A68"/>
    <mergeCell ref="B60:B68"/>
    <mergeCell ref="C60:C68"/>
    <mergeCell ref="B13:B19"/>
    <mergeCell ref="H10:H12"/>
    <mergeCell ref="G10:G12"/>
    <mergeCell ref="F10:F12"/>
    <mergeCell ref="E10:E12"/>
    <mergeCell ref="B21:B36"/>
    <mergeCell ref="A38:A48"/>
    <mergeCell ref="B38:B48"/>
    <mergeCell ref="C38:C48"/>
    <mergeCell ref="A155:D155"/>
    <mergeCell ref="A154:D154"/>
    <mergeCell ref="C13:C19"/>
    <mergeCell ref="A21:A36"/>
    <mergeCell ref="B70:B80"/>
    <mergeCell ref="C70:C80"/>
    <mergeCell ref="A81:D81"/>
    <mergeCell ref="A96:A106"/>
    <mergeCell ref="B96:B106"/>
    <mergeCell ref="C96:C106"/>
    <mergeCell ref="C21:C36"/>
    <mergeCell ref="A70:A80"/>
    <mergeCell ref="A82:A94"/>
    <mergeCell ref="B82:B94"/>
    <mergeCell ref="C82:C94"/>
    <mergeCell ref="A69:D69"/>
  </mergeCells>
  <phoneticPr fontId="1" type="noConversion"/>
  <printOptions horizontalCentered="1"/>
  <pageMargins left="0.74803149606299213" right="0.74803149606299213" top="0.59055118110236227" bottom="0.59055118110236227" header="0.51181102362204722" footer="0.51181102362204722"/>
  <pageSetup paperSize="9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FS 2024</vt:lpstr>
    </vt:vector>
  </TitlesOfParts>
  <Company>UMiG Międzybórz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Grelak Maria</dc:creator>
  <cp:lastModifiedBy>UMIG-SKARBNIK</cp:lastModifiedBy>
  <cp:lastPrinted>2024-06-06T10:11:11Z</cp:lastPrinted>
  <dcterms:created xsi:type="dcterms:W3CDTF">2009-11-16T08:00:10Z</dcterms:created>
  <dcterms:modified xsi:type="dcterms:W3CDTF">2024-07-22T11:28:29Z</dcterms:modified>
</cp:coreProperties>
</file>